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bailit.sharepoint.com/Michael/Commonwealth Fund/Center for Hospital Pricing Strategies 2025/General Price Cap Modeling Tool/"/>
    </mc:Choice>
  </mc:AlternateContent>
  <xr:revisionPtr revIDLastSave="0" documentId="8_{92060258-EFB7-40D6-B037-9C2F7EC27313}" xr6:coauthVersionLast="47" xr6:coauthVersionMax="47" xr10:uidLastSave="{00000000-0000-0000-0000-000000000000}"/>
  <bookViews>
    <workbookView xWindow="28680" yWindow="-120" windowWidth="29040" windowHeight="15720" tabRatio="732" xr2:uid="{20114F21-119F-4F5B-9C0E-6CB541015F11}"/>
  </bookViews>
  <sheets>
    <sheet name="1. Instructions" sheetId="1" r:id="rId1"/>
    <sheet name="2. Input-Output and Summary" sheetId="2" r:id="rId2"/>
    <sheet name="3. Analysis of Repricing Data" sheetId="3" r:id="rId3"/>
    <sheet name="4. User Repricing Data" sheetId="4" r:id="rId4"/>
    <sheet name="4a. State-Specific Hosp Data" sheetId="6" state="hidden" r:id="rId5"/>
    <sheet name="5. Sources and Assumptions" sheetId="5" r:id="rId6"/>
    <sheet name="6. Example - Hist Comm Price Gr" sheetId="10" r:id="rId7"/>
    <sheet name="7. Glide Path Scenarios" sheetId="1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4" l="1"/>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84" i="4"/>
  <c r="I85" i="4"/>
  <c r="I86" i="4"/>
  <c r="I87" i="4"/>
  <c r="I88" i="4"/>
  <c r="I89" i="4"/>
  <c r="I90" i="4"/>
  <c r="I91"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863" i="4"/>
  <c r="I864" i="4"/>
  <c r="I865" i="4"/>
  <c r="I866" i="4"/>
  <c r="I867" i="4"/>
  <c r="I868"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43" i="4"/>
  <c r="I944" i="4"/>
  <c r="I945" i="4"/>
  <c r="I946" i="4"/>
  <c r="I947" i="4"/>
  <c r="I948" i="4"/>
  <c r="I949" i="4"/>
  <c r="I950" i="4"/>
  <c r="I951" i="4"/>
  <c r="I952" i="4"/>
  <c r="I953" i="4"/>
  <c r="I954" i="4"/>
  <c r="I961" i="4"/>
  <c r="I962" i="4"/>
  <c r="I963" i="4"/>
  <c r="I964" i="4"/>
  <c r="I965" i="4"/>
  <c r="I966" i="4"/>
  <c r="I967" i="4"/>
  <c r="I968" i="4"/>
  <c r="I969" i="4"/>
  <c r="I970" i="4"/>
  <c r="I971" i="4"/>
  <c r="I972" i="4"/>
  <c r="I973" i="4"/>
  <c r="I1001" i="4"/>
  <c r="I1002" i="4"/>
  <c r="I1003" i="4"/>
  <c r="I1004" i="4"/>
  <c r="I1005" i="4"/>
  <c r="I1006" i="4"/>
  <c r="I1007" i="4"/>
  <c r="I1008" i="4"/>
  <c r="I1009" i="4"/>
  <c r="I1010" i="4"/>
  <c r="I1011" i="4"/>
  <c r="I1012" i="4"/>
  <c r="I1013" i="4"/>
  <c r="I1014" i="4"/>
  <c r="I1015" i="4"/>
  <c r="I1016" i="4"/>
  <c r="I1017" i="4"/>
  <c r="I1018" i="4"/>
  <c r="I1019" i="4"/>
  <c r="I1020" i="4"/>
  <c r="I1021" i="4"/>
  <c r="I1022" i="4"/>
  <c r="I1023" i="4"/>
  <c r="I1024" i="4"/>
  <c r="I1025" i="4"/>
  <c r="I1026" i="4"/>
  <c r="I1027" i="4"/>
  <c r="I1028" i="4"/>
  <c r="I1029" i="4"/>
  <c r="I1030" i="4"/>
  <c r="I1031" i="4"/>
  <c r="I1032" i="4"/>
  <c r="I1033" i="4"/>
  <c r="I1034" i="4"/>
  <c r="I1035" i="4"/>
  <c r="I1036" i="4"/>
  <c r="I1037" i="4"/>
  <c r="I1038" i="4"/>
  <c r="I1039" i="4"/>
  <c r="I1040" i="4"/>
  <c r="I1041" i="4"/>
  <c r="I1042" i="4"/>
  <c r="I1043" i="4"/>
  <c r="I1044" i="4"/>
  <c r="I1045" i="4"/>
  <c r="I1046" i="4"/>
  <c r="I1047" i="4"/>
  <c r="I1048" i="4"/>
  <c r="I1049" i="4"/>
  <c r="I1050" i="4"/>
  <c r="I1051" i="4"/>
  <c r="I1052" i="4"/>
  <c r="I1053" i="4"/>
  <c r="I1054" i="4"/>
  <c r="I1055" i="4"/>
  <c r="I1056" i="4"/>
  <c r="I1057" i="4"/>
  <c r="I1058" i="4"/>
  <c r="I1059" i="4"/>
  <c r="I1060" i="4"/>
  <c r="I1061" i="4"/>
  <c r="I1062" i="4"/>
  <c r="I1063" i="4"/>
  <c r="I1064" i="4"/>
  <c r="I1065" i="4"/>
  <c r="I1066" i="4"/>
  <c r="I1067" i="4"/>
  <c r="I1068" i="4"/>
  <c r="I1069" i="4"/>
  <c r="I1070" i="4"/>
  <c r="I1071" i="4"/>
  <c r="I1072" i="4"/>
  <c r="I1073" i="4"/>
  <c r="I1074" i="4"/>
  <c r="I1075" i="4"/>
  <c r="I1076" i="4"/>
  <c r="I1077" i="4"/>
  <c r="I1078" i="4"/>
  <c r="I1079" i="4"/>
  <c r="I1080" i="4"/>
  <c r="I1081" i="4"/>
  <c r="I1082" i="4"/>
  <c r="I1083" i="4"/>
  <c r="I1084" i="4"/>
  <c r="I1085" i="4"/>
  <c r="I1086" i="4"/>
  <c r="I1087" i="4"/>
  <c r="I1088" i="4"/>
  <c r="I1089" i="4"/>
  <c r="I1090" i="4"/>
  <c r="I1091" i="4"/>
  <c r="I1092" i="4"/>
  <c r="I1093" i="4"/>
  <c r="I1094" i="4"/>
  <c r="I1095" i="4"/>
  <c r="I1096" i="4"/>
  <c r="I1097" i="4"/>
  <c r="I1098" i="4"/>
  <c r="I1099" i="4"/>
  <c r="I1100" i="4"/>
  <c r="I1101" i="4"/>
  <c r="I1102" i="4"/>
  <c r="I1103" i="4"/>
  <c r="I1104" i="4"/>
  <c r="I1105" i="4"/>
  <c r="I1106" i="4"/>
  <c r="I1107" i="4"/>
  <c r="I1108" i="4"/>
  <c r="I1109" i="4"/>
  <c r="I1110" i="4"/>
  <c r="I1111" i="4"/>
  <c r="I1112" i="4"/>
  <c r="I1113" i="4"/>
  <c r="I1114" i="4"/>
  <c r="I1115" i="4"/>
  <c r="I1116" i="4"/>
  <c r="I1117" i="4"/>
  <c r="I1168" i="4"/>
  <c r="I1169" i="4"/>
  <c r="I1170" i="4"/>
  <c r="I1171" i="4"/>
  <c r="I1172" i="4"/>
  <c r="I1173" i="4"/>
  <c r="I1174" i="4"/>
  <c r="I1175" i="4"/>
  <c r="I1176" i="4"/>
  <c r="I1177" i="4"/>
  <c r="I1178" i="4"/>
  <c r="I1179" i="4"/>
  <c r="I1180" i="4"/>
  <c r="I1181" i="4"/>
  <c r="I1182" i="4"/>
  <c r="I1183" i="4"/>
  <c r="I1184" i="4"/>
  <c r="I1185" i="4"/>
  <c r="I1186" i="4"/>
  <c r="I1187" i="4"/>
  <c r="I1188" i="4"/>
  <c r="I1189" i="4"/>
  <c r="I1190" i="4"/>
  <c r="I1191" i="4"/>
  <c r="I1192" i="4"/>
  <c r="I1193" i="4"/>
  <c r="I1194" i="4"/>
  <c r="I1195" i="4"/>
  <c r="I1196" i="4"/>
  <c r="I1197" i="4"/>
  <c r="I1198" i="4"/>
  <c r="I1199" i="4"/>
  <c r="I1200" i="4"/>
  <c r="I1201" i="4"/>
  <c r="I1202" i="4"/>
  <c r="I1203" i="4"/>
  <c r="I1204" i="4"/>
  <c r="I1205" i="4"/>
  <c r="I1206" i="4"/>
  <c r="I1207" i="4"/>
  <c r="I1208" i="4"/>
  <c r="I1209" i="4"/>
  <c r="I1210" i="4"/>
  <c r="I1211" i="4"/>
  <c r="I1212" i="4"/>
  <c r="I1213" i="4"/>
  <c r="I1214" i="4"/>
  <c r="I1215" i="4"/>
  <c r="I1216" i="4"/>
  <c r="I1217" i="4"/>
  <c r="I1218" i="4"/>
  <c r="I1219" i="4"/>
  <c r="I1220" i="4"/>
  <c r="I1221" i="4"/>
  <c r="I1222" i="4"/>
  <c r="I1223" i="4"/>
  <c r="I1224" i="4"/>
  <c r="I1225" i="4"/>
  <c r="I1226" i="4"/>
  <c r="I1227" i="4"/>
  <c r="I1228" i="4"/>
  <c r="I1229" i="4"/>
  <c r="I1230" i="4"/>
  <c r="I1231" i="4"/>
  <c r="I1232" i="4"/>
  <c r="I1233" i="4"/>
  <c r="I1234" i="4"/>
  <c r="I1235" i="4"/>
  <c r="I1236" i="4"/>
  <c r="I1237" i="4"/>
  <c r="I1238" i="4"/>
  <c r="I1239" i="4"/>
  <c r="I1240" i="4"/>
  <c r="I1241" i="4"/>
  <c r="I1274" i="4"/>
  <c r="I1275" i="4"/>
  <c r="I1276" i="4"/>
  <c r="I1277" i="4"/>
  <c r="I1278" i="4"/>
  <c r="I1279" i="4"/>
  <c r="I1280" i="4"/>
  <c r="I1281" i="4"/>
  <c r="I1282" i="4"/>
  <c r="I1283" i="4"/>
  <c r="I1284" i="4"/>
  <c r="I1285" i="4"/>
  <c r="I1286" i="4"/>
  <c r="I1287" i="4"/>
  <c r="I1288" i="4"/>
  <c r="I1289" i="4"/>
  <c r="I1290" i="4"/>
  <c r="I1291" i="4"/>
  <c r="I1292" i="4"/>
  <c r="I1293" i="4"/>
  <c r="I1294" i="4"/>
  <c r="I1295" i="4"/>
  <c r="I1296" i="4"/>
  <c r="I1297" i="4"/>
  <c r="I1298" i="4"/>
  <c r="I1299" i="4"/>
  <c r="I1300" i="4"/>
  <c r="I1301" i="4"/>
  <c r="I1302" i="4"/>
  <c r="I1303" i="4"/>
  <c r="I1304" i="4"/>
  <c r="I1305" i="4"/>
  <c r="I1385" i="4"/>
  <c r="I1386" i="4"/>
  <c r="I1387" i="4"/>
  <c r="I1388" i="4"/>
  <c r="I1389" i="4"/>
  <c r="I1390" i="4"/>
  <c r="I1391" i="4"/>
  <c r="I1392" i="4"/>
  <c r="I1393" i="4"/>
  <c r="I1394" i="4"/>
  <c r="I1395" i="4"/>
  <c r="I1396" i="4"/>
  <c r="I1397" i="4"/>
  <c r="I1398" i="4"/>
  <c r="I1399" i="4"/>
  <c r="I1400" i="4"/>
  <c r="I1401" i="4"/>
  <c r="I1402" i="4"/>
  <c r="I1403" i="4"/>
  <c r="I1404" i="4"/>
  <c r="I1405" i="4"/>
  <c r="I1406" i="4"/>
  <c r="I1407" i="4"/>
  <c r="I1408" i="4"/>
  <c r="I1409" i="4"/>
  <c r="I1410" i="4"/>
  <c r="I1411" i="4"/>
  <c r="I1412" i="4"/>
  <c r="I1413" i="4"/>
  <c r="I1414" i="4"/>
  <c r="I1415" i="4"/>
  <c r="I1416" i="4"/>
  <c r="I1417" i="4"/>
  <c r="I1418" i="4"/>
  <c r="I1419" i="4"/>
  <c r="I1420" i="4"/>
  <c r="I1421" i="4"/>
  <c r="I1422" i="4"/>
  <c r="I1423" i="4"/>
  <c r="I1496" i="4"/>
  <c r="I1497" i="4"/>
  <c r="I1498" i="4"/>
  <c r="I1499" i="4"/>
  <c r="I1500" i="4"/>
  <c r="I1501" i="4"/>
  <c r="I1502" i="4"/>
  <c r="I1503" i="4"/>
  <c r="I1504" i="4"/>
  <c r="I1505" i="4"/>
  <c r="I1506" i="4"/>
  <c r="I1507" i="4"/>
  <c r="I1508" i="4"/>
  <c r="I1509" i="4"/>
  <c r="I1510" i="4"/>
  <c r="I1511" i="4"/>
  <c r="I1512" i="4"/>
  <c r="I1513" i="4"/>
  <c r="I1514" i="4"/>
  <c r="I1515" i="4"/>
  <c r="I1516" i="4"/>
  <c r="I1517" i="4"/>
  <c r="I1518" i="4"/>
  <c r="I1519" i="4"/>
  <c r="I1520" i="4"/>
  <c r="I1521" i="4"/>
  <c r="I1522" i="4"/>
  <c r="I1523" i="4"/>
  <c r="I1524" i="4"/>
  <c r="I1525" i="4"/>
  <c r="I1526" i="4"/>
  <c r="I1527" i="4"/>
  <c r="I1528" i="4"/>
  <c r="I1529" i="4"/>
  <c r="I1530" i="4"/>
  <c r="I1531" i="4"/>
  <c r="I1532" i="4"/>
  <c r="I1533" i="4"/>
  <c r="I1534" i="4"/>
  <c r="I1535" i="4"/>
  <c r="I1536" i="4"/>
  <c r="I1537" i="4"/>
  <c r="I1538" i="4"/>
  <c r="I1539" i="4"/>
  <c r="I1540" i="4"/>
  <c r="I1541" i="4"/>
  <c r="I1542" i="4"/>
  <c r="I1543" i="4"/>
  <c r="I1544" i="4"/>
  <c r="I1545" i="4"/>
  <c r="I1546" i="4"/>
  <c r="I1547" i="4"/>
  <c r="I1548" i="4"/>
  <c r="I1549" i="4"/>
  <c r="I1550" i="4"/>
  <c r="I1551" i="4"/>
  <c r="I1552" i="4"/>
  <c r="I1553" i="4"/>
  <c r="I1554" i="4"/>
  <c r="I1555" i="4"/>
  <c r="I1556" i="4"/>
  <c r="I1582" i="4"/>
  <c r="I1583" i="4"/>
  <c r="I1584" i="4"/>
  <c r="I1585" i="4"/>
  <c r="I1586" i="4"/>
  <c r="I1587" i="4"/>
  <c r="I1588" i="4"/>
  <c r="I1589" i="4"/>
  <c r="I1590" i="4"/>
  <c r="I1591" i="4"/>
  <c r="I1592" i="4"/>
  <c r="I1593" i="4"/>
  <c r="I1594" i="4"/>
  <c r="I1595" i="4"/>
  <c r="I1596" i="4"/>
  <c r="I1597" i="4"/>
  <c r="I1598" i="4"/>
  <c r="I1599" i="4"/>
  <c r="I1600" i="4"/>
  <c r="I1601" i="4"/>
  <c r="I1602" i="4"/>
  <c r="I1603" i="4"/>
  <c r="I1604" i="4"/>
  <c r="I1605" i="4"/>
  <c r="I1606" i="4"/>
  <c r="I1607" i="4"/>
  <c r="I1608" i="4"/>
  <c r="I1609" i="4"/>
  <c r="I1610" i="4"/>
  <c r="I1611" i="4"/>
  <c r="I1612" i="4"/>
  <c r="I1613" i="4"/>
  <c r="I1614" i="4"/>
  <c r="I1615" i="4"/>
  <c r="I1616" i="4"/>
  <c r="I1617" i="4"/>
  <c r="I1618" i="4"/>
  <c r="I1619" i="4"/>
  <c r="I1620" i="4"/>
  <c r="I1621" i="4"/>
  <c r="I1622" i="4"/>
  <c r="I1623" i="4"/>
  <c r="I1624" i="4"/>
  <c r="I1625" i="4"/>
  <c r="I1626" i="4"/>
  <c r="I1627" i="4"/>
  <c r="I1628" i="4"/>
  <c r="I1629" i="4"/>
  <c r="I1630" i="4"/>
  <c r="I1631" i="4"/>
  <c r="I1632" i="4"/>
  <c r="I1633" i="4"/>
  <c r="I1634" i="4"/>
  <c r="I1635" i="4"/>
  <c r="I1636" i="4"/>
  <c r="I1637" i="4"/>
  <c r="I1638" i="4"/>
  <c r="I1639" i="4"/>
  <c r="I1640" i="4"/>
  <c r="I1641" i="4"/>
  <c r="I1642" i="4"/>
  <c r="I1643" i="4"/>
  <c r="I1644" i="4"/>
  <c r="I1645" i="4"/>
  <c r="I1646" i="4"/>
  <c r="I1647" i="4"/>
  <c r="I1648" i="4"/>
  <c r="I1649" i="4"/>
  <c r="I1650" i="4"/>
  <c r="I1675" i="4"/>
  <c r="I1676" i="4"/>
  <c r="I1677" i="4"/>
  <c r="I1678" i="4"/>
  <c r="I1679" i="4"/>
  <c r="I1680" i="4"/>
  <c r="I1681" i="4"/>
  <c r="I1682" i="4"/>
  <c r="I1683" i="4"/>
  <c r="I1684" i="4"/>
  <c r="I1685" i="4"/>
  <c r="I1686" i="4"/>
  <c r="I1687" i="4"/>
  <c r="I1688" i="4"/>
  <c r="I1689" i="4"/>
  <c r="I1690" i="4"/>
  <c r="I1691" i="4"/>
  <c r="I1708" i="4"/>
  <c r="I1709" i="4"/>
  <c r="I1710" i="4"/>
  <c r="I1711" i="4"/>
  <c r="I1712" i="4"/>
  <c r="I1713" i="4"/>
  <c r="I1714" i="4"/>
  <c r="I1715" i="4"/>
  <c r="I1716" i="4"/>
  <c r="I1717" i="4"/>
  <c r="I1718" i="4"/>
  <c r="I1719" i="4"/>
  <c r="I1720" i="4"/>
  <c r="I1721" i="4"/>
  <c r="I1722" i="4"/>
  <c r="I1723" i="4"/>
  <c r="I1724" i="4"/>
  <c r="I1725" i="4"/>
  <c r="I1726" i="4"/>
  <c r="I1727" i="4"/>
  <c r="I1728" i="4"/>
  <c r="I1729" i="4"/>
  <c r="I1730" i="4"/>
  <c r="I1731" i="4"/>
  <c r="I1732" i="4"/>
  <c r="I1733" i="4"/>
  <c r="I1734" i="4"/>
  <c r="I1735" i="4"/>
  <c r="I1736" i="4"/>
  <c r="I1737" i="4"/>
  <c r="I1738" i="4"/>
  <c r="I1739" i="4"/>
  <c r="I1740" i="4"/>
  <c r="I1741" i="4"/>
  <c r="I1742" i="4"/>
  <c r="I1743" i="4"/>
  <c r="I1744" i="4"/>
  <c r="I1745" i="4"/>
  <c r="I1746" i="4"/>
  <c r="I1747" i="4"/>
  <c r="I1748" i="4"/>
  <c r="I1749" i="4"/>
  <c r="I1750" i="4"/>
  <c r="I1751" i="4"/>
  <c r="I1752" i="4"/>
  <c r="I1753" i="4"/>
  <c r="I1754" i="4"/>
  <c r="I1755" i="4"/>
  <c r="I1756" i="4"/>
  <c r="I1757" i="4"/>
  <c r="I1758" i="4"/>
  <c r="I1759" i="4"/>
  <c r="I1763" i="4"/>
  <c r="I1764" i="4"/>
  <c r="I1765" i="4"/>
  <c r="I1766" i="4"/>
  <c r="I1767" i="4"/>
  <c r="I1768" i="4"/>
  <c r="I1769" i="4"/>
  <c r="I1770" i="4"/>
  <c r="I1771" i="4"/>
  <c r="I1772" i="4"/>
  <c r="I1773" i="4"/>
  <c r="I1774" i="4"/>
  <c r="I1775" i="4"/>
  <c r="I1776" i="4"/>
  <c r="I1777" i="4"/>
  <c r="I1778" i="4"/>
  <c r="I1779" i="4"/>
  <c r="I1780" i="4"/>
  <c r="I1781" i="4"/>
  <c r="I1782" i="4"/>
  <c r="I1783" i="4"/>
  <c r="I1784" i="4"/>
  <c r="I1785" i="4"/>
  <c r="I1786" i="4"/>
  <c r="I1787" i="4"/>
  <c r="I1788" i="4"/>
  <c r="I1789" i="4"/>
  <c r="I1790" i="4"/>
  <c r="I1791" i="4"/>
  <c r="I1792" i="4"/>
  <c r="I1793" i="4"/>
  <c r="I1794" i="4"/>
  <c r="I1795" i="4"/>
  <c r="I1796" i="4"/>
  <c r="I1797" i="4"/>
  <c r="I1798" i="4"/>
  <c r="I1799" i="4"/>
  <c r="I1800" i="4"/>
  <c r="I1801" i="4"/>
  <c r="I1802" i="4"/>
  <c r="I1803" i="4"/>
  <c r="I1804" i="4"/>
  <c r="I1805" i="4"/>
  <c r="I1806" i="4"/>
  <c r="I1807" i="4"/>
  <c r="I1808" i="4"/>
  <c r="I1809" i="4"/>
  <c r="I1810" i="4"/>
  <c r="I1811" i="4"/>
  <c r="I1812" i="4"/>
  <c r="I1813" i="4"/>
  <c r="I1814" i="4"/>
  <c r="I1815" i="4"/>
  <c r="I1816" i="4"/>
  <c r="I1817" i="4"/>
  <c r="I1818" i="4"/>
  <c r="I1819" i="4"/>
  <c r="I1820" i="4"/>
  <c r="I1821" i="4"/>
  <c r="I1822" i="4"/>
  <c r="I1823" i="4"/>
  <c r="I1824" i="4"/>
  <c r="I1825" i="4"/>
  <c r="I1826" i="4"/>
  <c r="I1827" i="4"/>
  <c r="I1828" i="4"/>
  <c r="I1829" i="4"/>
  <c r="I1830" i="4"/>
  <c r="I1831" i="4"/>
  <c r="I1832" i="4"/>
  <c r="I1833" i="4"/>
  <c r="I1834" i="4"/>
  <c r="I1835" i="4"/>
  <c r="I1836" i="4"/>
  <c r="I1837" i="4"/>
  <c r="I1838" i="4"/>
  <c r="I1839" i="4"/>
  <c r="I1840" i="4"/>
  <c r="I1841" i="4"/>
  <c r="I1842" i="4"/>
  <c r="I1843" i="4"/>
  <c r="I1844" i="4"/>
  <c r="I1845" i="4"/>
  <c r="I1846" i="4"/>
  <c r="I1847" i="4"/>
  <c r="I1848" i="4"/>
  <c r="I1883" i="4"/>
  <c r="I1884" i="4"/>
  <c r="I1885" i="4"/>
  <c r="I1886" i="4"/>
  <c r="I1887" i="4"/>
  <c r="I1888" i="4"/>
  <c r="I1889" i="4"/>
  <c r="I1890" i="4"/>
  <c r="I1891" i="4"/>
  <c r="I1892" i="4"/>
  <c r="I1893" i="4"/>
  <c r="I1894" i="4"/>
  <c r="I1895" i="4"/>
  <c r="I1896" i="4"/>
  <c r="I1897" i="4"/>
  <c r="I1898" i="4"/>
  <c r="I1899" i="4"/>
  <c r="I1900" i="4"/>
  <c r="I1901" i="4"/>
  <c r="I1902" i="4"/>
  <c r="I1903" i="4"/>
  <c r="I1904" i="4"/>
  <c r="I1905" i="4"/>
  <c r="I1906" i="4"/>
  <c r="I1907" i="4"/>
  <c r="I1908" i="4"/>
  <c r="I1909" i="4"/>
  <c r="I1910" i="4"/>
  <c r="I1911" i="4"/>
  <c r="I1912" i="4"/>
  <c r="I1913" i="4"/>
  <c r="I1914" i="4"/>
  <c r="I1915" i="4"/>
  <c r="I1916" i="4"/>
  <c r="I1917" i="4"/>
  <c r="I1918" i="4"/>
  <c r="I1919" i="4"/>
  <c r="I1920" i="4"/>
  <c r="I1921" i="4"/>
  <c r="I1922" i="4"/>
  <c r="I1923" i="4"/>
  <c r="I1924" i="4"/>
  <c r="I1925" i="4"/>
  <c r="I1926" i="4"/>
  <c r="I1927" i="4"/>
  <c r="I2004" i="4"/>
  <c r="I2005" i="4"/>
  <c r="I2006" i="4"/>
  <c r="I2007" i="4"/>
  <c r="I2008" i="4"/>
  <c r="I2009" i="4"/>
  <c r="I2010" i="4"/>
  <c r="I2011" i="4"/>
  <c r="I2012" i="4"/>
  <c r="I2013" i="4"/>
  <c r="I2014" i="4"/>
  <c r="I2015" i="4"/>
  <c r="I2016" i="4"/>
  <c r="I2017" i="4"/>
  <c r="I2018" i="4"/>
  <c r="I2019" i="4"/>
  <c r="I2020" i="4"/>
  <c r="I2021" i="4"/>
  <c r="I2022" i="4"/>
  <c r="I2023" i="4"/>
  <c r="I2024" i="4"/>
  <c r="I2025" i="4"/>
  <c r="I2026" i="4"/>
  <c r="I2027" i="4"/>
  <c r="I2028" i="4"/>
  <c r="I2029" i="4"/>
  <c r="I2030" i="4"/>
  <c r="I2031" i="4"/>
  <c r="I2032" i="4"/>
  <c r="I2033" i="4"/>
  <c r="I2034" i="4"/>
  <c r="I2035" i="4"/>
  <c r="I2036" i="4"/>
  <c r="I2037" i="4"/>
  <c r="I2038" i="4"/>
  <c r="I2039" i="4"/>
  <c r="I2040" i="4"/>
  <c r="I2041" i="4"/>
  <c r="I2042" i="4"/>
  <c r="I2043" i="4"/>
  <c r="I2044" i="4"/>
  <c r="I2045" i="4"/>
  <c r="I2046" i="4"/>
  <c r="I2047" i="4"/>
  <c r="I2048" i="4"/>
  <c r="I2049" i="4"/>
  <c r="I2050" i="4"/>
  <c r="I2051" i="4"/>
  <c r="I2052" i="4"/>
  <c r="I2053" i="4"/>
  <c r="I2054" i="4"/>
  <c r="I2055" i="4"/>
  <c r="I2056" i="4"/>
  <c r="I2057" i="4"/>
  <c r="I2058" i="4"/>
  <c r="I2059" i="4"/>
  <c r="I2060" i="4"/>
  <c r="I2089" i="4"/>
  <c r="I2090" i="4"/>
  <c r="I2091" i="4"/>
  <c r="I2092" i="4"/>
  <c r="I2093" i="4"/>
  <c r="I2094" i="4"/>
  <c r="I2095" i="4"/>
  <c r="I2096" i="4"/>
  <c r="I2097" i="4"/>
  <c r="I2098" i="4"/>
  <c r="I2099" i="4"/>
  <c r="I2100" i="4"/>
  <c r="I2101" i="4"/>
  <c r="I2102" i="4"/>
  <c r="I2103" i="4"/>
  <c r="I2104" i="4"/>
  <c r="I2105" i="4"/>
  <c r="I2106" i="4"/>
  <c r="I2107" i="4"/>
  <c r="I2108" i="4"/>
  <c r="I2109" i="4"/>
  <c r="I2110" i="4"/>
  <c r="I2111" i="4"/>
  <c r="I2112" i="4"/>
  <c r="I2113" i="4"/>
  <c r="I2114" i="4"/>
  <c r="I2115" i="4"/>
  <c r="I2116" i="4"/>
  <c r="I2117" i="4"/>
  <c r="I2118" i="4"/>
  <c r="I2119" i="4"/>
  <c r="I2120" i="4"/>
  <c r="I2121" i="4"/>
  <c r="I2122" i="4"/>
  <c r="I2123" i="4"/>
  <c r="I2124" i="4"/>
  <c r="I2125" i="4"/>
  <c r="I2126" i="4"/>
  <c r="I2127" i="4"/>
  <c r="I2128" i="4"/>
  <c r="I2129" i="4"/>
  <c r="I2130" i="4"/>
  <c r="I2131" i="4"/>
  <c r="I2132" i="4"/>
  <c r="I2133" i="4"/>
  <c r="I2134" i="4"/>
  <c r="I2135" i="4"/>
  <c r="I2136" i="4"/>
  <c r="I2137" i="4"/>
  <c r="I2138" i="4"/>
  <c r="I2139" i="4"/>
  <c r="I2140" i="4"/>
  <c r="I2141" i="4"/>
  <c r="I2142" i="4"/>
  <c r="I2143" i="4"/>
  <c r="I2144" i="4"/>
  <c r="I2145" i="4"/>
  <c r="I2146" i="4"/>
  <c r="I2147" i="4"/>
  <c r="I2148" i="4"/>
  <c r="I2149" i="4"/>
  <c r="I2150" i="4"/>
  <c r="I2151" i="4"/>
  <c r="I2152" i="4"/>
  <c r="I2153" i="4"/>
  <c r="I2154" i="4"/>
  <c r="I2155" i="4"/>
  <c r="I2156" i="4"/>
  <c r="I2192" i="4"/>
  <c r="I2193" i="4"/>
  <c r="I2194" i="4"/>
  <c r="I2195" i="4"/>
  <c r="I2196" i="4"/>
  <c r="I2197" i="4"/>
  <c r="I2198" i="4"/>
  <c r="I2199" i="4"/>
  <c r="I2200" i="4"/>
  <c r="I2201" i="4"/>
  <c r="I2202" i="4"/>
  <c r="I2203" i="4"/>
  <c r="I2238" i="4"/>
  <c r="I2239" i="4"/>
  <c r="I2240" i="4"/>
  <c r="I2241" i="4"/>
  <c r="I2242" i="4"/>
  <c r="I2243" i="4"/>
  <c r="I2244" i="4"/>
  <c r="I2245" i="4"/>
  <c r="I2246" i="4"/>
  <c r="I2247" i="4"/>
  <c r="I2248" i="4"/>
  <c r="I2249" i="4"/>
  <c r="I2250" i="4"/>
  <c r="I2251" i="4"/>
  <c r="I2252" i="4"/>
  <c r="I2253" i="4"/>
  <c r="I2254" i="4"/>
  <c r="I2255" i="4"/>
  <c r="I2313" i="4"/>
  <c r="I2314" i="4"/>
  <c r="I2315" i="4"/>
  <c r="I2316" i="4"/>
  <c r="I2317" i="4"/>
  <c r="I2318" i="4"/>
  <c r="I2319" i="4"/>
  <c r="I2320" i="4"/>
  <c r="I2321" i="4"/>
  <c r="I2322" i="4"/>
  <c r="I2323" i="4"/>
  <c r="I2324" i="4"/>
  <c r="I2325" i="4"/>
  <c r="I2326" i="4"/>
  <c r="I2327" i="4"/>
  <c r="I2328" i="4"/>
  <c r="I2329" i="4"/>
  <c r="I2330" i="4"/>
  <c r="I2331" i="4"/>
  <c r="I2332" i="4"/>
  <c r="I2345" i="4"/>
  <c r="I2346" i="4"/>
  <c r="I2347" i="4"/>
  <c r="I2348" i="4"/>
  <c r="I2349" i="4"/>
  <c r="I2350" i="4"/>
  <c r="I2351" i="4"/>
  <c r="I2352" i="4"/>
  <c r="I2353" i="4"/>
  <c r="I2354" i="4"/>
  <c r="I2355" i="4"/>
  <c r="I2356" i="4"/>
  <c r="I2357" i="4"/>
  <c r="I2371" i="4"/>
  <c r="I2372" i="4"/>
  <c r="I2373" i="4"/>
  <c r="I2374" i="4"/>
  <c r="I2375" i="4"/>
  <c r="I2376" i="4"/>
  <c r="I2377" i="4"/>
  <c r="I2378" i="4"/>
  <c r="I2379" i="4"/>
  <c r="I2380" i="4"/>
  <c r="I2381" i="4"/>
  <c r="I2382" i="4"/>
  <c r="I2383" i="4"/>
  <c r="I2384" i="4"/>
  <c r="I2385" i="4"/>
  <c r="I2386" i="4"/>
  <c r="I2387" i="4"/>
  <c r="I2388" i="4"/>
  <c r="I2389" i="4"/>
  <c r="I2390" i="4"/>
  <c r="I2391" i="4"/>
  <c r="I2392" i="4"/>
  <c r="I2393" i="4"/>
  <c r="I2394" i="4"/>
  <c r="I2395" i="4"/>
  <c r="I2396" i="4"/>
  <c r="I2397" i="4"/>
  <c r="I2398" i="4"/>
  <c r="I2399" i="4"/>
  <c r="I2400" i="4"/>
  <c r="I2401" i="4"/>
  <c r="I2402" i="4"/>
  <c r="I2403" i="4"/>
  <c r="I2404" i="4"/>
  <c r="I2405" i="4"/>
  <c r="I2406" i="4"/>
  <c r="I2407" i="4"/>
  <c r="I2408" i="4"/>
  <c r="I2409" i="4"/>
  <c r="I2410" i="4"/>
  <c r="I2411" i="4"/>
  <c r="I2412" i="4"/>
  <c r="I2413" i="4"/>
  <c r="I2414" i="4"/>
  <c r="I2415" i="4"/>
  <c r="I2416" i="4"/>
  <c r="I2417" i="4"/>
  <c r="I2418" i="4"/>
  <c r="I2419" i="4"/>
  <c r="I2420" i="4"/>
  <c r="I2421" i="4"/>
  <c r="I2422" i="4"/>
  <c r="I2423" i="4"/>
  <c r="I2424" i="4"/>
  <c r="I2425" i="4"/>
  <c r="I2426" i="4"/>
  <c r="I2427" i="4"/>
  <c r="I2428" i="4"/>
  <c r="I2429" i="4"/>
  <c r="I2430" i="4"/>
  <c r="I2431" i="4"/>
  <c r="I2432" i="4"/>
  <c r="I2433" i="4"/>
  <c r="I2434" i="4"/>
  <c r="I2435" i="4"/>
  <c r="I2436" i="4"/>
  <c r="I2437" i="4"/>
  <c r="I2438" i="4"/>
  <c r="I2439" i="4"/>
  <c r="I2440" i="4"/>
  <c r="I2441" i="4"/>
  <c r="I2442" i="4"/>
  <c r="I2443" i="4"/>
  <c r="I2444" i="4"/>
  <c r="I2445" i="4"/>
  <c r="I2446" i="4"/>
  <c r="I2447" i="4"/>
  <c r="I2448" i="4"/>
  <c r="I2449" i="4"/>
  <c r="I2450" i="4"/>
  <c r="I2451" i="4"/>
  <c r="I2452" i="4"/>
  <c r="I2453" i="4"/>
  <c r="I2454" i="4"/>
  <c r="I2455" i="4"/>
  <c r="I2456" i="4"/>
  <c r="I2457" i="4"/>
  <c r="I2468" i="4"/>
  <c r="I2469" i="4"/>
  <c r="I2470" i="4"/>
  <c r="I2471" i="4"/>
  <c r="I2472" i="4"/>
  <c r="I2473" i="4"/>
  <c r="I2474" i="4"/>
  <c r="I2475" i="4"/>
  <c r="I2476" i="4"/>
  <c r="I2477" i="4"/>
  <c r="I2478" i="4"/>
  <c r="I2479" i="4"/>
  <c r="I2480" i="4"/>
  <c r="I2481" i="4"/>
  <c r="I2482" i="4"/>
  <c r="I2483" i="4"/>
  <c r="I2484" i="4"/>
  <c r="I2485" i="4"/>
  <c r="I2486" i="4"/>
  <c r="I2487" i="4"/>
  <c r="I2488" i="4"/>
  <c r="I2489" i="4"/>
  <c r="I2490" i="4"/>
  <c r="I2491" i="4"/>
  <c r="I2492" i="4"/>
  <c r="I2493" i="4"/>
  <c r="I2494" i="4"/>
  <c r="I2495" i="4"/>
  <c r="I2496" i="4"/>
  <c r="I2497" i="4"/>
  <c r="I2498" i="4"/>
  <c r="I2499" i="4"/>
  <c r="I2500" i="4"/>
  <c r="I2501" i="4"/>
  <c r="I2502" i="4"/>
  <c r="I2503" i="4"/>
  <c r="I2504" i="4"/>
  <c r="I2505" i="4"/>
  <c r="I2506" i="4"/>
  <c r="I2507" i="4"/>
  <c r="I2508" i="4"/>
  <c r="I2509" i="4"/>
  <c r="I2510" i="4"/>
  <c r="I2511" i="4"/>
  <c r="I2512" i="4"/>
  <c r="I2513" i="4"/>
  <c r="I2514" i="4"/>
  <c r="I2515" i="4"/>
  <c r="I2516" i="4"/>
  <c r="I2517" i="4"/>
  <c r="I2518" i="4"/>
  <c r="I2519" i="4"/>
  <c r="I2520" i="4"/>
  <c r="I2521" i="4"/>
  <c r="I2522" i="4"/>
  <c r="I2523" i="4"/>
  <c r="I2524" i="4"/>
  <c r="I2525" i="4"/>
  <c r="I2526" i="4"/>
  <c r="I2527" i="4"/>
  <c r="I2528" i="4"/>
  <c r="I2529" i="4"/>
  <c r="I2530" i="4"/>
  <c r="I2531" i="4"/>
  <c r="I2532" i="4"/>
  <c r="I2533" i="4"/>
  <c r="I2534" i="4"/>
  <c r="I2535" i="4"/>
  <c r="I2536" i="4"/>
  <c r="I2537" i="4"/>
  <c r="I2538" i="4"/>
  <c r="I2539" i="4"/>
  <c r="I2540" i="4"/>
  <c r="I2541" i="4"/>
  <c r="I2542" i="4"/>
  <c r="I2543" i="4"/>
  <c r="I2544" i="4"/>
  <c r="I2545" i="4"/>
  <c r="I2546" i="4"/>
  <c r="I2547" i="4"/>
  <c r="I2548" i="4"/>
  <c r="I2549" i="4"/>
  <c r="I2550" i="4"/>
  <c r="I2551" i="4"/>
  <c r="I2552" i="4"/>
  <c r="I2553" i="4"/>
  <c r="I2554" i="4"/>
  <c r="I2555" i="4"/>
  <c r="I2556" i="4"/>
  <c r="I2557" i="4"/>
  <c r="I2558" i="4"/>
  <c r="I2559" i="4"/>
  <c r="I2560" i="4"/>
  <c r="I2561" i="4"/>
  <c r="I2562" i="4"/>
  <c r="I2563" i="4"/>
  <c r="I2564" i="4"/>
  <c r="I2565" i="4"/>
  <c r="I2566" i="4"/>
  <c r="I2567" i="4"/>
  <c r="I2568" i="4"/>
  <c r="I2569" i="4"/>
  <c r="I2570" i="4"/>
  <c r="I2571" i="4"/>
  <c r="I2572" i="4"/>
  <c r="I2573" i="4"/>
  <c r="I2574" i="4"/>
  <c r="I2575" i="4"/>
  <c r="I2576" i="4"/>
  <c r="I2577" i="4"/>
  <c r="I2578" i="4"/>
  <c r="I2579" i="4"/>
  <c r="I2580" i="4"/>
  <c r="I2581" i="4"/>
  <c r="I2582" i="4"/>
  <c r="I2583" i="4"/>
  <c r="I2584" i="4"/>
  <c r="I2585" i="4"/>
  <c r="I2586" i="4"/>
  <c r="I2587" i="4"/>
  <c r="I2588" i="4"/>
  <c r="I2589" i="4"/>
  <c r="I2590" i="4"/>
  <c r="I2591" i="4"/>
  <c r="I2592" i="4"/>
  <c r="I2593" i="4"/>
  <c r="I2594" i="4"/>
  <c r="I2595" i="4"/>
  <c r="I2596" i="4"/>
  <c r="I2597" i="4"/>
  <c r="I2598" i="4"/>
  <c r="I2615" i="4"/>
  <c r="I2616" i="4"/>
  <c r="I2617" i="4"/>
  <c r="I2618" i="4"/>
  <c r="I2619" i="4"/>
  <c r="I2620" i="4"/>
  <c r="I2621" i="4"/>
  <c r="I2622" i="4"/>
  <c r="I2623" i="4"/>
  <c r="I2624" i="4"/>
  <c r="I2625" i="4"/>
  <c r="I2626" i="4"/>
  <c r="I2627" i="4"/>
  <c r="I2628" i="4"/>
  <c r="I2629" i="4"/>
  <c r="I2630" i="4"/>
  <c r="I2631" i="4"/>
  <c r="I2632" i="4"/>
  <c r="I2633" i="4"/>
  <c r="I2634" i="4"/>
  <c r="I2635" i="4"/>
  <c r="I2636" i="4"/>
  <c r="I2637" i="4"/>
  <c r="I2638" i="4"/>
  <c r="I2639" i="4"/>
  <c r="I2640" i="4"/>
  <c r="I2641" i="4"/>
  <c r="I2642" i="4"/>
  <c r="I2643" i="4"/>
  <c r="I2644" i="4"/>
  <c r="I2645" i="4"/>
  <c r="I2646" i="4"/>
  <c r="I2647" i="4"/>
  <c r="I2648" i="4"/>
  <c r="I2649" i="4"/>
  <c r="I2650" i="4"/>
  <c r="I2651" i="4"/>
  <c r="I2652" i="4"/>
  <c r="I2653" i="4"/>
  <c r="I2654" i="4"/>
  <c r="I2655" i="4"/>
  <c r="I2656" i="4"/>
  <c r="I2657" i="4"/>
  <c r="I2658" i="4"/>
  <c r="I2659" i="4"/>
  <c r="I2660" i="4"/>
  <c r="I2661" i="4"/>
  <c r="I2662" i="4"/>
  <c r="I2663" i="4"/>
  <c r="I2664" i="4"/>
  <c r="I2665" i="4"/>
  <c r="I2666" i="4"/>
  <c r="I2667" i="4"/>
  <c r="I2668" i="4"/>
  <c r="I2669" i="4"/>
  <c r="I2670" i="4"/>
  <c r="I2671" i="4"/>
  <c r="I2672" i="4"/>
  <c r="I2673" i="4"/>
  <c r="I2674" i="4"/>
  <c r="I2675" i="4"/>
  <c r="I2676" i="4"/>
  <c r="I2677" i="4"/>
  <c r="I2678" i="4"/>
  <c r="I2679" i="4"/>
  <c r="I2680" i="4"/>
  <c r="I2681" i="4"/>
  <c r="I2682" i="4"/>
  <c r="I2683" i="4"/>
  <c r="I2684" i="4"/>
  <c r="I2685" i="4"/>
  <c r="I2686" i="4"/>
  <c r="I2687" i="4"/>
  <c r="I2688" i="4"/>
  <c r="I2689" i="4"/>
  <c r="I2690" i="4"/>
  <c r="I2691" i="4"/>
  <c r="I2692" i="4"/>
  <c r="I2693" i="4"/>
  <c r="I2712" i="4"/>
  <c r="I2713" i="4"/>
  <c r="I2714" i="4"/>
  <c r="I2715" i="4"/>
  <c r="I2716" i="4"/>
  <c r="I2717" i="4"/>
  <c r="I2718" i="4"/>
  <c r="I2749" i="4"/>
  <c r="I2750" i="4"/>
  <c r="I2751" i="4"/>
  <c r="I2752" i="4"/>
  <c r="I2753" i="4"/>
  <c r="I2754" i="4"/>
  <c r="I2755" i="4"/>
  <c r="I2756" i="4"/>
  <c r="I2757" i="4"/>
  <c r="I2758" i="4"/>
  <c r="I2759" i="4"/>
  <c r="I2760" i="4"/>
  <c r="I2761" i="4"/>
  <c r="I2762" i="4"/>
  <c r="I2763" i="4"/>
  <c r="I2764" i="4"/>
  <c r="I2765" i="4"/>
  <c r="I2766" i="4"/>
  <c r="I2767" i="4"/>
  <c r="I2768" i="4"/>
  <c r="I2769" i="4"/>
  <c r="I2770" i="4"/>
  <c r="I2771" i="4"/>
  <c r="I2772" i="4"/>
  <c r="I2773" i="4"/>
  <c r="I2774" i="4"/>
  <c r="I2775" i="4"/>
  <c r="I2776" i="4"/>
  <c r="I2777" i="4"/>
  <c r="I2778" i="4"/>
  <c r="I2779" i="4"/>
  <c r="I2780" i="4"/>
  <c r="I2781" i="4"/>
  <c r="I2782" i="4"/>
  <c r="I2783" i="4"/>
  <c r="I2784" i="4"/>
  <c r="I2785" i="4"/>
  <c r="I2786" i="4"/>
  <c r="I2787" i="4"/>
  <c r="I2788" i="4"/>
  <c r="I2789" i="4"/>
  <c r="I2790" i="4"/>
  <c r="I2791" i="4"/>
  <c r="I2792" i="4"/>
  <c r="I2793" i="4"/>
  <c r="I2794" i="4"/>
  <c r="I2795" i="4"/>
  <c r="I2796" i="4"/>
  <c r="I2797" i="4"/>
  <c r="I2798" i="4"/>
  <c r="I2799" i="4"/>
  <c r="I2800" i="4"/>
  <c r="I2801" i="4"/>
  <c r="I2802" i="4"/>
  <c r="I2803" i="4"/>
  <c r="I2804" i="4"/>
  <c r="I2805" i="4"/>
  <c r="I2806" i="4"/>
  <c r="I2807" i="4"/>
  <c r="I2808" i="4"/>
  <c r="I2809" i="4"/>
  <c r="I2810" i="4"/>
  <c r="I2811" i="4"/>
  <c r="I2812" i="4"/>
  <c r="I2813" i="4"/>
  <c r="I2814" i="4"/>
  <c r="I2815" i="4"/>
  <c r="I2816" i="4"/>
  <c r="I2817" i="4"/>
  <c r="I2818" i="4"/>
  <c r="I2819" i="4"/>
  <c r="I2820" i="4"/>
  <c r="I2821" i="4"/>
  <c r="I2822" i="4"/>
  <c r="I2823" i="4"/>
  <c r="I2824" i="4"/>
  <c r="I2825" i="4"/>
  <c r="I2826" i="4"/>
  <c r="I2827" i="4"/>
  <c r="I2828" i="4"/>
  <c r="I2829" i="4"/>
  <c r="I2830" i="4"/>
  <c r="I2831" i="4"/>
  <c r="I2832" i="4"/>
  <c r="I2833" i="4"/>
  <c r="I2834" i="4"/>
  <c r="I2835" i="4"/>
  <c r="I2836" i="4"/>
  <c r="I2837" i="4"/>
  <c r="I2838" i="4"/>
  <c r="I2839" i="4"/>
  <c r="I2840" i="4"/>
  <c r="I2841" i="4"/>
  <c r="I2842" i="4"/>
  <c r="I2843" i="4"/>
  <c r="I2844" i="4"/>
  <c r="I2845" i="4"/>
  <c r="I2846" i="4"/>
  <c r="I2847" i="4"/>
  <c r="I2848" i="4"/>
  <c r="I2849" i="4"/>
  <c r="I2850" i="4"/>
  <c r="I2851" i="4"/>
  <c r="I2852" i="4"/>
  <c r="I2853" i="4"/>
  <c r="I2854" i="4"/>
  <c r="I2855" i="4"/>
  <c r="I2856" i="4"/>
  <c r="I2857" i="4"/>
  <c r="I2858" i="4"/>
  <c r="I2859" i="4"/>
  <c r="I2892" i="4"/>
  <c r="I2893" i="4"/>
  <c r="I2894" i="4"/>
  <c r="I2895" i="4"/>
  <c r="I2896" i="4"/>
  <c r="I2897" i="4"/>
  <c r="I2898" i="4"/>
  <c r="I2899" i="4"/>
  <c r="I2900" i="4"/>
  <c r="I2901" i="4"/>
  <c r="I2902" i="4"/>
  <c r="I2903" i="4"/>
  <c r="I2904" i="4"/>
  <c r="I2905" i="4"/>
  <c r="I2906" i="4"/>
  <c r="I2907" i="4"/>
  <c r="I2908" i="4"/>
  <c r="I2909" i="4"/>
  <c r="I2910" i="4"/>
  <c r="I2911" i="4"/>
  <c r="I2912" i="4"/>
  <c r="I2913" i="4"/>
  <c r="I2914" i="4"/>
  <c r="I2915" i="4"/>
  <c r="I2916" i="4"/>
  <c r="I2917" i="4"/>
  <c r="I2918" i="4"/>
  <c r="I2919" i="4"/>
  <c r="I2920" i="4"/>
  <c r="I2921" i="4"/>
  <c r="I2922" i="4"/>
  <c r="I2923" i="4"/>
  <c r="I2924" i="4"/>
  <c r="I2925" i="4"/>
  <c r="I2926" i="4"/>
  <c r="I2927" i="4"/>
  <c r="I2928" i="4"/>
  <c r="I2929" i="4"/>
  <c r="I2930" i="4"/>
  <c r="I2931" i="4"/>
  <c r="I2932" i="4"/>
  <c r="I2933" i="4"/>
  <c r="I2934" i="4"/>
  <c r="I2935" i="4"/>
  <c r="I2936" i="4"/>
  <c r="I2937" i="4"/>
  <c r="I2938" i="4"/>
  <c r="I2939" i="4"/>
  <c r="I2940" i="4"/>
  <c r="I2941" i="4"/>
  <c r="I2942" i="4"/>
  <c r="I2943" i="4"/>
  <c r="I2944" i="4"/>
  <c r="I2945" i="4"/>
  <c r="I2946" i="4"/>
  <c r="I2947" i="4"/>
  <c r="I2948" i="4"/>
  <c r="I2949" i="4"/>
  <c r="I2950" i="4"/>
  <c r="I2951" i="4"/>
  <c r="I2952" i="4"/>
  <c r="I2953" i="4"/>
  <c r="I2954" i="4"/>
  <c r="I2955" i="4"/>
  <c r="I2985" i="4"/>
  <c r="I2986" i="4"/>
  <c r="I2987" i="4"/>
  <c r="I2988" i="4"/>
  <c r="I2989" i="4"/>
  <c r="I2990" i="4"/>
  <c r="I2991" i="4"/>
  <c r="I2992" i="4"/>
  <c r="I2993" i="4"/>
  <c r="I2994" i="4"/>
  <c r="I2995" i="4"/>
  <c r="I2996" i="4"/>
  <c r="I2997" i="4"/>
  <c r="I2998" i="4"/>
  <c r="I2999" i="4"/>
  <c r="I3000" i="4"/>
  <c r="I3001" i="4"/>
  <c r="I3002" i="4"/>
  <c r="I3003" i="4"/>
  <c r="I3004" i="4"/>
  <c r="I3005" i="4"/>
  <c r="I3006" i="4"/>
  <c r="I3007" i="4"/>
  <c r="I3008" i="4"/>
  <c r="I3009" i="4"/>
  <c r="I3010" i="4"/>
  <c r="I3011" i="4"/>
  <c r="I3012" i="4"/>
  <c r="I3013" i="4"/>
  <c r="I3014" i="4"/>
  <c r="I3015" i="4"/>
  <c r="I3016" i="4"/>
  <c r="I3017" i="4"/>
  <c r="I3043" i="4"/>
  <c r="I3044" i="4"/>
  <c r="I3045" i="4"/>
  <c r="I3046" i="4"/>
  <c r="I3047" i="4"/>
  <c r="I3048" i="4"/>
  <c r="I3049" i="4"/>
  <c r="I3050" i="4"/>
  <c r="I3051" i="4"/>
  <c r="I3052" i="4"/>
  <c r="I3053" i="4"/>
  <c r="I3054" i="4"/>
  <c r="I3055" i="4"/>
  <c r="I3056" i="4"/>
  <c r="I3057" i="4"/>
  <c r="I3058" i="4"/>
  <c r="I3059" i="4"/>
  <c r="I3060" i="4"/>
  <c r="I3061" i="4"/>
  <c r="I3062" i="4"/>
  <c r="I3063" i="4"/>
  <c r="I3064" i="4"/>
  <c r="I3065" i="4"/>
  <c r="I3066" i="4"/>
  <c r="I3067" i="4"/>
  <c r="I3068" i="4"/>
  <c r="I3069" i="4"/>
  <c r="I3070" i="4"/>
  <c r="I3071" i="4"/>
  <c r="I3072" i="4"/>
  <c r="I3073" i="4"/>
  <c r="I3074" i="4"/>
  <c r="I3075" i="4"/>
  <c r="I3076" i="4"/>
  <c r="I3077" i="4"/>
  <c r="I3078" i="4"/>
  <c r="I3079" i="4"/>
  <c r="I3080" i="4"/>
  <c r="I3081" i="4"/>
  <c r="I3082" i="4"/>
  <c r="I3083" i="4"/>
  <c r="I3084" i="4"/>
  <c r="I3085" i="4"/>
  <c r="I3086" i="4"/>
  <c r="I3087" i="4"/>
  <c r="I3088" i="4"/>
  <c r="I3089" i="4"/>
  <c r="I3090" i="4"/>
  <c r="I3091" i="4"/>
  <c r="I3092" i="4"/>
  <c r="I3093" i="4"/>
  <c r="I3094" i="4"/>
  <c r="I3095" i="4"/>
  <c r="I3096" i="4"/>
  <c r="I3097" i="4"/>
  <c r="I3098" i="4"/>
  <c r="I3099" i="4"/>
  <c r="I3100" i="4"/>
  <c r="I3101" i="4"/>
  <c r="I3102" i="4"/>
  <c r="I3103" i="4"/>
  <c r="I3104" i="4"/>
  <c r="I3105" i="4"/>
  <c r="I3106" i="4"/>
  <c r="I3107" i="4"/>
  <c r="I3108" i="4"/>
  <c r="I3109" i="4"/>
  <c r="I3110" i="4"/>
  <c r="I3111" i="4"/>
  <c r="I3112" i="4"/>
  <c r="I3113" i="4"/>
  <c r="I3114" i="4"/>
  <c r="I3115" i="4"/>
  <c r="I3116" i="4"/>
  <c r="I3117" i="4"/>
  <c r="I3118" i="4"/>
  <c r="I3119" i="4"/>
  <c r="I3120" i="4"/>
  <c r="I3121" i="4"/>
  <c r="I3122" i="4"/>
  <c r="I3123" i="4"/>
  <c r="I3124" i="4"/>
  <c r="I3125" i="4"/>
  <c r="I3126" i="4"/>
  <c r="I3127" i="4"/>
  <c r="I3128" i="4"/>
  <c r="I3129" i="4"/>
  <c r="I3130" i="4"/>
  <c r="I3131" i="4"/>
  <c r="I3132" i="4"/>
  <c r="I3133" i="4"/>
  <c r="I3134" i="4"/>
  <c r="I3135" i="4"/>
  <c r="I3136" i="4"/>
  <c r="I3137" i="4"/>
  <c r="I3138" i="4"/>
  <c r="I3139" i="4"/>
  <c r="I3140" i="4"/>
  <c r="I3141" i="4"/>
  <c r="I3142" i="4"/>
  <c r="I3143" i="4"/>
  <c r="I3144" i="4"/>
  <c r="I3145" i="4"/>
  <c r="I3146" i="4"/>
  <c r="I3147" i="4"/>
  <c r="I3148" i="4"/>
  <c r="I3149" i="4"/>
  <c r="I3150" i="4"/>
  <c r="I3151" i="4"/>
  <c r="I3152" i="4"/>
  <c r="I3153" i="4"/>
  <c r="I3154" i="4"/>
  <c r="I3155" i="4"/>
  <c r="I3156" i="4"/>
  <c r="I3157" i="4"/>
  <c r="I3158" i="4"/>
  <c r="I3159" i="4"/>
  <c r="I3160" i="4"/>
  <c r="I3161" i="4"/>
  <c r="I3162" i="4"/>
  <c r="I3178" i="4"/>
  <c r="I3179" i="4"/>
  <c r="I3180" i="4"/>
  <c r="I3181" i="4"/>
  <c r="I3182" i="4"/>
  <c r="I3183" i="4"/>
  <c r="I3184" i="4"/>
  <c r="I3185" i="4"/>
  <c r="I3186" i="4"/>
  <c r="I3187" i="4"/>
  <c r="I3188" i="4"/>
  <c r="I3189" i="4"/>
  <c r="I3190" i="4"/>
  <c r="I3191" i="4"/>
  <c r="I3192" i="4"/>
  <c r="I3193" i="4"/>
  <c r="I3194" i="4"/>
  <c r="I3195" i="4"/>
  <c r="I3196" i="4"/>
  <c r="I3197" i="4"/>
  <c r="I3198" i="4"/>
  <c r="I3199" i="4"/>
  <c r="I3200" i="4"/>
  <c r="I3201" i="4"/>
  <c r="I3202" i="4"/>
  <c r="I3203" i="4"/>
  <c r="I3204" i="4"/>
  <c r="I3205" i="4"/>
  <c r="I3206" i="4"/>
  <c r="I3207" i="4"/>
  <c r="I3208" i="4"/>
  <c r="I3209" i="4"/>
  <c r="I3210" i="4"/>
  <c r="I3211" i="4"/>
  <c r="I3212" i="4"/>
  <c r="I3213" i="4"/>
  <c r="I3214" i="4"/>
  <c r="I3215" i="4"/>
  <c r="I3216" i="4"/>
  <c r="I3217" i="4"/>
  <c r="I3218" i="4"/>
  <c r="I3219" i="4"/>
  <c r="I3220" i="4"/>
  <c r="I3221" i="4"/>
  <c r="I3222" i="4"/>
  <c r="I3223" i="4"/>
  <c r="I3224" i="4"/>
  <c r="I3225" i="4"/>
  <c r="I3226" i="4"/>
  <c r="I3227" i="4"/>
  <c r="I3228" i="4"/>
  <c r="I3229" i="4"/>
  <c r="I3230" i="4"/>
  <c r="I3231" i="4"/>
  <c r="I3232" i="4"/>
  <c r="I3233" i="4"/>
  <c r="I3234" i="4"/>
  <c r="I3235" i="4"/>
  <c r="I3236" i="4"/>
  <c r="I3237" i="4"/>
  <c r="I3238" i="4"/>
  <c r="I3242" i="4"/>
  <c r="I3243" i="4"/>
  <c r="I3244" i="4"/>
  <c r="I3245" i="4"/>
  <c r="I3246" i="4"/>
  <c r="I3247" i="4"/>
  <c r="I3248" i="4"/>
  <c r="I3249" i="4"/>
  <c r="I3250" i="4"/>
  <c r="I3251" i="4"/>
  <c r="I3252" i="4"/>
  <c r="I3253" i="4"/>
  <c r="I3291" i="4"/>
  <c r="I3292" i="4"/>
  <c r="I3293" i="4"/>
  <c r="I3294" i="4"/>
  <c r="I3295" i="4"/>
  <c r="I3296" i="4"/>
  <c r="I3297" i="4"/>
  <c r="I3298" i="4"/>
  <c r="I3299" i="4"/>
  <c r="I3300" i="4"/>
  <c r="I3301" i="4"/>
  <c r="I3302" i="4"/>
  <c r="I3303" i="4"/>
  <c r="I3304" i="4"/>
  <c r="I3305" i="4"/>
  <c r="I3306" i="4"/>
  <c r="I3307" i="4"/>
  <c r="I3308" i="4"/>
  <c r="I3309" i="4"/>
  <c r="I3310" i="4"/>
  <c r="I3311" i="4"/>
  <c r="I3312" i="4"/>
  <c r="I3313" i="4"/>
  <c r="I3314" i="4"/>
  <c r="I3315" i="4"/>
  <c r="I3316" i="4"/>
  <c r="I3317" i="4"/>
  <c r="I3318" i="4"/>
  <c r="I3319" i="4"/>
  <c r="I3320" i="4"/>
  <c r="I3321" i="4"/>
  <c r="I3322" i="4"/>
  <c r="I3323" i="4"/>
  <c r="I3324" i="4"/>
  <c r="I3325" i="4"/>
  <c r="I3326" i="4"/>
  <c r="I3327" i="4"/>
  <c r="I3328" i="4"/>
  <c r="I3329" i="4"/>
  <c r="I3330" i="4"/>
  <c r="I3331" i="4"/>
  <c r="I3332" i="4"/>
  <c r="I3333" i="4"/>
  <c r="I3334" i="4"/>
  <c r="I3335" i="4"/>
  <c r="I3336" i="4"/>
  <c r="I3337" i="4"/>
  <c r="I3338" i="4"/>
  <c r="I3339" i="4"/>
  <c r="I3340" i="4"/>
  <c r="I3341" i="4"/>
  <c r="I3342" i="4"/>
  <c r="I3343" i="4"/>
  <c r="I3344" i="4"/>
  <c r="I3345" i="4"/>
  <c r="I3346" i="4"/>
  <c r="I3347" i="4"/>
  <c r="I3348" i="4"/>
  <c r="I3349" i="4"/>
  <c r="I3350" i="4"/>
  <c r="I3351" i="4"/>
  <c r="I3352" i="4"/>
  <c r="I3353" i="4"/>
  <c r="I3354" i="4"/>
  <c r="I3355" i="4"/>
  <c r="I3356" i="4"/>
  <c r="I3357" i="4"/>
  <c r="I3358" i="4"/>
  <c r="I3359" i="4"/>
  <c r="I3360" i="4"/>
  <c r="I3361" i="4"/>
  <c r="I3362" i="4"/>
  <c r="I3363" i="4"/>
  <c r="I3364" i="4"/>
  <c r="I3365" i="4"/>
  <c r="I3366" i="4"/>
  <c r="I3378" i="4"/>
  <c r="I3379" i="4"/>
  <c r="I3380" i="4"/>
  <c r="I3381" i="4"/>
  <c r="I3382" i="4"/>
  <c r="I3383" i="4"/>
  <c r="I3384" i="4"/>
  <c r="I3385" i="4"/>
  <c r="I3386" i="4"/>
  <c r="I3387" i="4"/>
  <c r="I3388" i="4"/>
  <c r="I3389" i="4"/>
  <c r="I3390" i="4"/>
  <c r="I3391" i="4"/>
  <c r="I3392" i="4"/>
  <c r="I3393" i="4"/>
  <c r="I3394" i="4"/>
  <c r="I3395" i="4"/>
  <c r="I3396" i="4"/>
  <c r="I3397" i="4"/>
  <c r="I3398" i="4"/>
  <c r="I3399" i="4"/>
  <c r="I3400" i="4"/>
  <c r="I3401" i="4"/>
  <c r="I3402" i="4"/>
  <c r="I3403" i="4"/>
  <c r="I3404" i="4"/>
  <c r="I3405" i="4"/>
  <c r="I3406" i="4"/>
  <c r="I3407" i="4"/>
  <c r="I3408" i="4"/>
  <c r="I3409" i="4"/>
  <c r="I3410" i="4"/>
  <c r="I3411" i="4"/>
  <c r="I3412" i="4"/>
  <c r="I3413" i="4"/>
  <c r="I3414" i="4"/>
  <c r="I3415" i="4"/>
  <c r="I3416" i="4"/>
  <c r="I3417" i="4"/>
  <c r="I3418" i="4"/>
  <c r="I3419" i="4"/>
  <c r="I3420" i="4"/>
  <c r="I3421" i="4"/>
  <c r="I3422" i="4"/>
  <c r="I3423" i="4"/>
  <c r="I3424" i="4"/>
  <c r="I3425" i="4"/>
  <c r="I3426" i="4"/>
  <c r="I3427" i="4"/>
  <c r="I3428" i="4"/>
  <c r="I3429" i="4"/>
  <c r="I3430" i="4"/>
  <c r="I3431" i="4"/>
  <c r="I3432" i="4"/>
  <c r="I3433" i="4"/>
  <c r="I3434" i="4"/>
  <c r="I3435" i="4"/>
  <c r="I3436" i="4"/>
  <c r="I3437" i="4"/>
  <c r="I3438" i="4"/>
  <c r="I3439" i="4"/>
  <c r="I3440" i="4"/>
  <c r="I3441" i="4"/>
  <c r="I3442" i="4"/>
  <c r="I3443" i="4"/>
  <c r="I3444" i="4"/>
  <c r="I3445" i="4"/>
  <c r="I3446" i="4"/>
  <c r="I3447" i="4"/>
  <c r="I3448" i="4"/>
  <c r="I3449" i="4"/>
  <c r="I3450" i="4"/>
  <c r="I3451" i="4"/>
  <c r="I3452" i="4"/>
  <c r="I3453" i="4"/>
  <c r="I3454" i="4"/>
  <c r="I3455" i="4"/>
  <c r="I3456" i="4"/>
  <c r="I3457" i="4"/>
  <c r="I3458" i="4"/>
  <c r="I3459" i="4"/>
  <c r="I3460" i="4"/>
  <c r="I3461" i="4"/>
  <c r="I3462" i="4"/>
  <c r="I3463" i="4"/>
  <c r="I3464" i="4"/>
  <c r="I3465" i="4"/>
  <c r="I3466" i="4"/>
  <c r="I3467" i="4"/>
  <c r="I3468" i="4"/>
  <c r="I3469" i="4"/>
  <c r="I3470" i="4"/>
  <c r="I3471" i="4"/>
  <c r="I3472" i="4"/>
  <c r="I3473" i="4"/>
  <c r="I3474" i="4"/>
  <c r="I3475" i="4"/>
  <c r="I3476" i="4"/>
  <c r="I3477" i="4"/>
  <c r="I3478" i="4"/>
  <c r="I3479" i="4"/>
  <c r="I3480" i="4"/>
  <c r="I3481" i="4"/>
  <c r="I3482" i="4"/>
  <c r="I3483" i="4"/>
  <c r="I3484" i="4"/>
  <c r="I3485" i="4"/>
  <c r="I3486" i="4"/>
  <c r="I3487" i="4"/>
  <c r="I3488" i="4"/>
  <c r="I3489" i="4"/>
  <c r="I3490" i="4"/>
  <c r="I3491" i="4"/>
  <c r="I3492" i="4"/>
  <c r="I3493" i="4"/>
  <c r="I3494" i="4"/>
  <c r="I3495" i="4"/>
  <c r="I3496" i="4"/>
  <c r="I3497" i="4"/>
  <c r="I3498" i="4"/>
  <c r="I3499" i="4"/>
  <c r="I3500" i="4"/>
  <c r="I3501" i="4"/>
  <c r="I3502" i="4"/>
  <c r="I3503" i="4"/>
  <c r="I3504" i="4"/>
  <c r="I3505" i="4"/>
  <c r="I3506" i="4"/>
  <c r="I3507" i="4"/>
  <c r="I3508" i="4"/>
  <c r="I3509" i="4"/>
  <c r="I3510" i="4"/>
  <c r="I3511" i="4"/>
  <c r="I3512" i="4"/>
  <c r="I3513" i="4"/>
  <c r="I3514" i="4"/>
  <c r="I3515" i="4"/>
  <c r="I3516" i="4"/>
  <c r="I3517" i="4"/>
  <c r="I3518" i="4"/>
  <c r="I3519" i="4"/>
  <c r="I3520" i="4"/>
  <c r="I3521" i="4"/>
  <c r="I3522" i="4"/>
  <c r="I3523" i="4"/>
  <c r="I3524" i="4"/>
  <c r="I3525" i="4"/>
  <c r="I3526" i="4"/>
  <c r="I3527" i="4"/>
  <c r="I3528" i="4"/>
  <c r="I3529" i="4"/>
  <c r="I3530" i="4"/>
  <c r="I3531" i="4"/>
  <c r="I3532" i="4"/>
  <c r="I3533" i="4"/>
  <c r="I3534" i="4"/>
  <c r="I3535" i="4"/>
  <c r="I3536" i="4"/>
  <c r="I3537" i="4"/>
  <c r="I3538" i="4"/>
  <c r="I3539" i="4"/>
  <c r="I3540" i="4"/>
  <c r="I3541" i="4"/>
  <c r="I3542" i="4"/>
  <c r="I3543" i="4"/>
  <c r="I3544" i="4"/>
  <c r="I3545" i="4"/>
  <c r="I3546" i="4"/>
  <c r="I3547" i="4"/>
  <c r="I3548" i="4"/>
  <c r="I3549" i="4"/>
  <c r="I3550" i="4"/>
  <c r="I3551" i="4"/>
  <c r="I3552" i="4"/>
  <c r="I3553" i="4"/>
  <c r="I3554" i="4"/>
  <c r="I3555" i="4"/>
  <c r="I3556" i="4"/>
  <c r="I3557" i="4"/>
  <c r="I3558" i="4"/>
  <c r="I3559" i="4"/>
  <c r="I3560" i="4"/>
  <c r="I3561" i="4"/>
  <c r="I3562" i="4"/>
  <c r="I3563" i="4"/>
  <c r="I3564" i="4"/>
  <c r="I3565" i="4"/>
  <c r="I3566" i="4"/>
  <c r="I3567" i="4"/>
  <c r="I3568" i="4"/>
  <c r="I3569" i="4"/>
  <c r="I3570" i="4"/>
  <c r="I3571" i="4"/>
  <c r="I3572" i="4"/>
  <c r="I3573" i="4"/>
  <c r="I3574" i="4"/>
  <c r="I3575" i="4"/>
  <c r="I3576" i="4"/>
  <c r="I3577" i="4"/>
  <c r="I3578" i="4"/>
  <c r="I3651" i="4"/>
  <c r="I3652" i="4"/>
  <c r="I3653" i="4"/>
  <c r="I3654" i="4"/>
  <c r="I3655" i="4"/>
  <c r="I3656" i="4"/>
  <c r="I3657" i="4"/>
  <c r="I3658" i="4"/>
  <c r="I3659" i="4"/>
  <c r="I3660" i="4"/>
  <c r="I3661" i="4"/>
  <c r="I3662" i="4"/>
  <c r="I3663" i="4"/>
  <c r="I3664" i="4"/>
  <c r="I3665" i="4"/>
  <c r="I3666" i="4"/>
  <c r="I3667" i="4"/>
  <c r="I3668" i="4"/>
  <c r="I3669" i="4"/>
  <c r="I3670" i="4"/>
  <c r="I3671" i="4"/>
  <c r="I3672" i="4"/>
  <c r="I3673" i="4"/>
  <c r="I3674" i="4"/>
  <c r="I3675" i="4"/>
  <c r="I3676" i="4"/>
  <c r="I3677" i="4"/>
  <c r="I3678" i="4"/>
  <c r="I3679" i="4"/>
  <c r="I3680" i="4"/>
  <c r="I3681" i="4"/>
  <c r="I3695" i="4"/>
  <c r="I3696" i="4"/>
  <c r="I3697" i="4"/>
  <c r="I3698" i="4"/>
  <c r="I3699" i="4"/>
  <c r="I3700" i="4"/>
  <c r="I3709" i="4"/>
  <c r="I3710" i="4"/>
  <c r="I3711" i="4"/>
  <c r="I3712" i="4"/>
  <c r="I3713" i="4"/>
  <c r="I3714" i="4"/>
  <c r="I3715" i="4"/>
  <c r="I3716" i="4"/>
  <c r="I3717" i="4"/>
  <c r="I3718" i="4"/>
  <c r="I3719" i="4"/>
  <c r="I3720" i="4"/>
  <c r="I3721" i="4"/>
  <c r="I3722" i="4"/>
  <c r="I3723" i="4"/>
  <c r="I3724" i="4"/>
  <c r="I3725" i="4"/>
  <c r="I3726" i="4"/>
  <c r="I3727" i="4"/>
  <c r="I3728" i="4"/>
  <c r="I3729" i="4"/>
  <c r="I3730" i="4"/>
  <c r="I3731" i="4"/>
  <c r="I3732" i="4"/>
  <c r="I3733" i="4"/>
  <c r="I3734" i="4"/>
  <c r="I3735" i="4"/>
  <c r="I3736" i="4"/>
  <c r="I3737" i="4"/>
  <c r="I3738" i="4"/>
  <c r="I3739" i="4"/>
  <c r="I3740" i="4"/>
  <c r="I3741" i="4"/>
  <c r="I3742" i="4"/>
  <c r="I3743" i="4"/>
  <c r="I3744" i="4"/>
  <c r="I3745" i="4"/>
  <c r="I3746" i="4"/>
  <c r="I3747" i="4"/>
  <c r="I3748" i="4"/>
  <c r="I3749" i="4"/>
  <c r="I3750" i="4"/>
  <c r="I3751" i="4"/>
  <c r="I3752" i="4"/>
  <c r="I3753" i="4"/>
  <c r="I3754" i="4"/>
  <c r="I3755" i="4"/>
  <c r="I3756" i="4"/>
  <c r="I3757" i="4"/>
  <c r="I3758" i="4"/>
  <c r="I3759" i="4"/>
  <c r="I3760" i="4"/>
  <c r="I3761" i="4"/>
  <c r="I3762" i="4"/>
  <c r="I3763" i="4"/>
  <c r="I3764" i="4"/>
  <c r="I3765" i="4"/>
  <c r="I3766" i="4"/>
  <c r="I3767" i="4"/>
  <c r="I3768" i="4"/>
  <c r="I3769" i="4"/>
  <c r="I3770" i="4"/>
  <c r="I3771" i="4"/>
  <c r="I3772" i="4"/>
  <c r="I3773" i="4"/>
  <c r="I3774" i="4"/>
  <c r="I3775" i="4"/>
  <c r="I3776" i="4"/>
  <c r="I3777" i="4"/>
  <c r="I3778" i="4"/>
  <c r="I3786" i="4"/>
  <c r="I3787" i="4"/>
  <c r="I3788" i="4"/>
  <c r="I3789" i="4"/>
  <c r="I3790" i="4"/>
  <c r="I3791" i="4"/>
  <c r="I3792" i="4"/>
  <c r="I3793" i="4"/>
  <c r="I3794" i="4"/>
  <c r="I3795" i="4"/>
  <c r="I3796" i="4"/>
  <c r="I3797" i="4"/>
  <c r="I3798" i="4"/>
  <c r="I3799" i="4"/>
  <c r="I3800" i="4"/>
  <c r="I3801" i="4"/>
  <c r="I3802" i="4"/>
  <c r="I3803" i="4"/>
  <c r="I3804" i="4"/>
  <c r="I3805" i="4"/>
  <c r="I3806" i="4"/>
  <c r="I3807" i="4"/>
  <c r="I3808" i="4"/>
  <c r="I3809" i="4"/>
  <c r="I3810" i="4"/>
  <c r="I3811" i="4"/>
  <c r="I3812" i="4"/>
  <c r="I3813" i="4"/>
  <c r="I3814" i="4"/>
  <c r="I3815" i="4"/>
  <c r="I3816" i="4"/>
  <c r="I3817" i="4"/>
  <c r="I3818" i="4"/>
  <c r="I3819" i="4"/>
  <c r="I3820" i="4"/>
  <c r="I3821" i="4"/>
  <c r="I3822" i="4"/>
  <c r="I3823" i="4"/>
  <c r="I3824" i="4"/>
  <c r="I3825" i="4"/>
  <c r="I3826" i="4"/>
  <c r="I3827" i="4"/>
  <c r="I3828" i="4"/>
  <c r="I3829" i="4"/>
  <c r="I3830" i="4"/>
  <c r="I3831" i="4"/>
  <c r="I3871" i="4"/>
  <c r="I3872" i="4"/>
  <c r="I3873" i="4"/>
  <c r="I3874" i="4"/>
  <c r="I3875" i="4"/>
  <c r="I3876" i="4"/>
  <c r="I3877" i="4"/>
  <c r="I3878" i="4"/>
  <c r="I3879" i="4"/>
  <c r="I3880" i="4"/>
  <c r="I3881" i="4"/>
  <c r="I3882" i="4"/>
  <c r="I3883" i="4"/>
  <c r="I3884" i="4"/>
  <c r="I3885" i="4"/>
  <c r="I3886" i="4"/>
  <c r="I3887" i="4"/>
  <c r="I3888" i="4"/>
  <c r="I3889" i="4"/>
  <c r="I3890" i="4"/>
  <c r="I3891" i="4"/>
  <c r="I3892" i="4"/>
  <c r="I3893" i="4"/>
  <c r="I3913" i="4"/>
  <c r="I3914" i="4"/>
  <c r="I3915" i="4"/>
  <c r="I3916" i="4"/>
  <c r="I3917" i="4"/>
  <c r="I3918" i="4"/>
  <c r="I3919" i="4"/>
  <c r="I3920" i="4"/>
  <c r="I3921" i="4"/>
  <c r="I3922" i="4"/>
  <c r="I3923" i="4"/>
  <c r="I3924" i="4"/>
  <c r="I3925" i="4"/>
  <c r="I3926" i="4"/>
  <c r="I3927" i="4"/>
  <c r="I3928" i="4"/>
  <c r="I3929" i="4"/>
  <c r="I3930" i="4"/>
  <c r="I3931" i="4"/>
  <c r="I3932" i="4"/>
  <c r="I3933" i="4"/>
  <c r="I3934" i="4"/>
  <c r="I3935" i="4"/>
  <c r="I3936" i="4"/>
  <c r="I3937" i="4"/>
  <c r="I3938" i="4"/>
  <c r="I3939" i="4"/>
  <c r="I3940" i="4"/>
  <c r="I3941" i="4"/>
  <c r="I3942" i="4"/>
  <c r="I3943" i="4"/>
  <c r="I3944" i="4"/>
  <c r="I3945" i="4"/>
  <c r="I3946" i="4"/>
  <c r="I3947" i="4"/>
  <c r="I3948" i="4"/>
  <c r="I3949" i="4"/>
  <c r="I3950" i="4"/>
  <c r="I3951" i="4"/>
  <c r="I3952" i="4"/>
  <c r="I3953" i="4"/>
  <c r="I3954" i="4"/>
  <c r="I3955" i="4"/>
  <c r="I3956" i="4"/>
  <c r="I3957" i="4"/>
  <c r="I3958" i="4"/>
  <c r="I3959" i="4"/>
  <c r="I3960" i="4"/>
  <c r="I3961" i="4"/>
  <c r="I3962" i="4"/>
  <c r="I3963" i="4"/>
  <c r="I3964" i="4"/>
  <c r="I3965" i="4"/>
  <c r="I3966" i="4"/>
  <c r="I3967" i="4"/>
  <c r="I3968" i="4"/>
  <c r="I3969" i="4"/>
  <c r="I3970" i="4"/>
  <c r="I3971" i="4"/>
  <c r="I3972" i="4"/>
  <c r="I3973" i="4"/>
  <c r="I4031" i="4"/>
  <c r="I4032" i="4"/>
  <c r="I4033" i="4"/>
  <c r="I4034" i="4"/>
  <c r="I4035" i="4"/>
  <c r="I4036" i="4"/>
  <c r="I4037" i="4"/>
  <c r="I4038" i="4"/>
  <c r="I4039" i="4"/>
  <c r="I4040" i="4"/>
  <c r="I4056" i="4"/>
  <c r="I4057" i="4"/>
  <c r="I4058" i="4"/>
  <c r="I4059" i="4"/>
  <c r="I4060" i="4"/>
  <c r="I4061" i="4"/>
  <c r="I4062" i="4"/>
  <c r="I4063" i="4"/>
  <c r="I4064" i="4"/>
  <c r="I4065" i="4"/>
  <c r="I4066" i="4"/>
  <c r="I4067" i="4"/>
  <c r="I4068" i="4"/>
  <c r="I4069" i="4"/>
  <c r="I4070" i="4"/>
  <c r="I4071" i="4"/>
  <c r="I4072" i="4"/>
  <c r="I4073" i="4"/>
  <c r="I4074" i="4"/>
  <c r="I4075" i="4"/>
  <c r="I4076" i="4"/>
  <c r="I4077" i="4"/>
  <c r="I4078" i="4"/>
  <c r="I4079" i="4"/>
  <c r="I4080" i="4"/>
  <c r="I4081" i="4"/>
  <c r="I4082" i="4"/>
  <c r="I4083" i="4"/>
  <c r="I4084" i="4"/>
  <c r="I4085" i="4"/>
  <c r="I4086" i="4"/>
  <c r="I4087" i="4"/>
  <c r="I4088" i="4"/>
  <c r="I4089" i="4"/>
  <c r="I4090" i="4"/>
  <c r="I4091" i="4"/>
  <c r="I4092" i="4"/>
  <c r="I4093" i="4"/>
  <c r="I4094" i="4"/>
  <c r="I4095" i="4"/>
  <c r="I4096" i="4"/>
  <c r="I4097" i="4"/>
  <c r="I4098" i="4"/>
  <c r="C27" i="5"/>
  <c r="C34" i="5" s="1"/>
  <c r="I79" i="4"/>
  <c r="I80" i="4"/>
  <c r="I81" i="4"/>
  <c r="I82" i="4"/>
  <c r="I83" i="4"/>
  <c r="I92" i="4"/>
  <c r="I93" i="4"/>
  <c r="I94" i="4"/>
  <c r="I95" i="4"/>
  <c r="I96" i="4"/>
  <c r="I97" i="4"/>
  <c r="I98" i="4"/>
  <c r="I99" i="4"/>
  <c r="I100" i="4"/>
  <c r="I101" i="4"/>
  <c r="I102" i="4"/>
  <c r="I152" i="4"/>
  <c r="I153" i="4"/>
  <c r="I154" i="4"/>
  <c r="I155" i="4"/>
  <c r="I156" i="4"/>
  <c r="I157" i="4"/>
  <c r="I158" i="4"/>
  <c r="I159" i="4"/>
  <c r="I160" i="4"/>
  <c r="I161" i="4"/>
  <c r="I162" i="4"/>
  <c r="I163" i="4"/>
  <c r="I164" i="4"/>
  <c r="I165"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813" i="4"/>
  <c r="I814" i="4"/>
  <c r="I815" i="4"/>
  <c r="I816" i="4"/>
  <c r="I817" i="4"/>
  <c r="I818" i="4"/>
  <c r="I819" i="4"/>
  <c r="I820" i="4"/>
  <c r="I821"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55" i="4"/>
  <c r="I956" i="4"/>
  <c r="I957" i="4"/>
  <c r="I958" i="4"/>
  <c r="I959" i="4"/>
  <c r="I960"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I1000" i="4"/>
  <c r="I1118" i="4"/>
  <c r="I1119" i="4"/>
  <c r="I1120" i="4"/>
  <c r="I1121" i="4"/>
  <c r="I1122" i="4"/>
  <c r="I1123" i="4"/>
  <c r="I1124" i="4"/>
  <c r="I1125" i="4"/>
  <c r="I1126" i="4"/>
  <c r="I1127" i="4"/>
  <c r="I1128" i="4"/>
  <c r="I1129" i="4"/>
  <c r="I1130" i="4"/>
  <c r="I1131" i="4"/>
  <c r="I1132" i="4"/>
  <c r="I1133" i="4"/>
  <c r="I1134" i="4"/>
  <c r="I1135" i="4"/>
  <c r="I1136" i="4"/>
  <c r="I1137" i="4"/>
  <c r="I1138" i="4"/>
  <c r="I1139" i="4"/>
  <c r="I1140" i="4"/>
  <c r="I1141" i="4"/>
  <c r="I1142" i="4"/>
  <c r="I1143" i="4"/>
  <c r="I1144" i="4"/>
  <c r="I1145" i="4"/>
  <c r="I1146" i="4"/>
  <c r="I1147" i="4"/>
  <c r="I1148" i="4"/>
  <c r="I1149" i="4"/>
  <c r="I1150" i="4"/>
  <c r="I1151" i="4"/>
  <c r="I1152" i="4"/>
  <c r="I1153" i="4"/>
  <c r="I1154" i="4"/>
  <c r="I1155" i="4"/>
  <c r="I1156" i="4"/>
  <c r="I1157" i="4"/>
  <c r="I1158" i="4"/>
  <c r="I1159" i="4"/>
  <c r="I1160" i="4"/>
  <c r="I1161" i="4"/>
  <c r="I1162" i="4"/>
  <c r="I1163" i="4"/>
  <c r="I1164" i="4"/>
  <c r="I1165" i="4"/>
  <c r="I1166" i="4"/>
  <c r="I1167" i="4"/>
  <c r="I1242" i="4"/>
  <c r="I1243" i="4"/>
  <c r="I1244" i="4"/>
  <c r="I1245" i="4"/>
  <c r="I1246" i="4"/>
  <c r="I1247" i="4"/>
  <c r="I1248" i="4"/>
  <c r="I1249" i="4"/>
  <c r="I1250" i="4"/>
  <c r="I1251" i="4"/>
  <c r="I1252" i="4"/>
  <c r="I1253" i="4"/>
  <c r="I1254" i="4"/>
  <c r="I1255" i="4"/>
  <c r="I1256" i="4"/>
  <c r="I1257" i="4"/>
  <c r="I1258" i="4"/>
  <c r="I1259" i="4"/>
  <c r="I1260" i="4"/>
  <c r="I1261" i="4"/>
  <c r="I1262" i="4"/>
  <c r="I1263" i="4"/>
  <c r="I1264" i="4"/>
  <c r="I1265" i="4"/>
  <c r="I1266" i="4"/>
  <c r="I1267" i="4"/>
  <c r="I1268" i="4"/>
  <c r="I1269" i="4"/>
  <c r="I1270" i="4"/>
  <c r="I1271" i="4"/>
  <c r="I1272" i="4"/>
  <c r="I1273" i="4"/>
  <c r="I1306" i="4"/>
  <c r="I1307" i="4"/>
  <c r="I1308" i="4"/>
  <c r="I1309" i="4"/>
  <c r="I1310" i="4"/>
  <c r="I1311" i="4"/>
  <c r="I1312" i="4"/>
  <c r="I1313" i="4"/>
  <c r="I1314" i="4"/>
  <c r="I1315" i="4"/>
  <c r="I1316" i="4"/>
  <c r="I1317" i="4"/>
  <c r="I1318" i="4"/>
  <c r="I1319" i="4"/>
  <c r="I1320" i="4"/>
  <c r="I1321" i="4"/>
  <c r="I1322" i="4"/>
  <c r="I1323" i="4"/>
  <c r="I1324" i="4"/>
  <c r="I1325" i="4"/>
  <c r="I1326" i="4"/>
  <c r="I1327" i="4"/>
  <c r="I1328" i="4"/>
  <c r="I1329" i="4"/>
  <c r="I1330" i="4"/>
  <c r="I1331" i="4"/>
  <c r="I1332" i="4"/>
  <c r="I1333" i="4"/>
  <c r="I1334" i="4"/>
  <c r="I1335" i="4"/>
  <c r="I1336" i="4"/>
  <c r="I1337" i="4"/>
  <c r="I1338" i="4"/>
  <c r="I1339" i="4"/>
  <c r="I1340" i="4"/>
  <c r="I1341" i="4"/>
  <c r="I1342" i="4"/>
  <c r="I1343" i="4"/>
  <c r="I1344" i="4"/>
  <c r="I1345" i="4"/>
  <c r="I1346" i="4"/>
  <c r="I1347" i="4"/>
  <c r="I1348" i="4"/>
  <c r="I1349" i="4"/>
  <c r="I1350" i="4"/>
  <c r="I1351" i="4"/>
  <c r="I1352" i="4"/>
  <c r="I1353" i="4"/>
  <c r="I1354" i="4"/>
  <c r="I1355" i="4"/>
  <c r="I1356" i="4"/>
  <c r="I1357" i="4"/>
  <c r="I1358" i="4"/>
  <c r="I1359" i="4"/>
  <c r="I1360" i="4"/>
  <c r="I1361" i="4"/>
  <c r="I1362" i="4"/>
  <c r="I1363" i="4"/>
  <c r="I1364" i="4"/>
  <c r="I1365" i="4"/>
  <c r="I1366" i="4"/>
  <c r="I1367" i="4"/>
  <c r="I1368" i="4"/>
  <c r="I1369" i="4"/>
  <c r="I1370" i="4"/>
  <c r="I1371" i="4"/>
  <c r="I1372" i="4"/>
  <c r="I1373" i="4"/>
  <c r="I1374" i="4"/>
  <c r="I1375" i="4"/>
  <c r="I1376" i="4"/>
  <c r="I1377" i="4"/>
  <c r="I1378" i="4"/>
  <c r="I1379" i="4"/>
  <c r="I1380" i="4"/>
  <c r="I1381" i="4"/>
  <c r="I1382" i="4"/>
  <c r="I1383" i="4"/>
  <c r="I1384" i="4"/>
  <c r="I1424" i="4"/>
  <c r="I1425" i="4"/>
  <c r="I1426" i="4"/>
  <c r="I1427" i="4"/>
  <c r="I1428" i="4"/>
  <c r="I1429" i="4"/>
  <c r="I1430" i="4"/>
  <c r="I1431" i="4"/>
  <c r="I1432" i="4"/>
  <c r="I1433" i="4"/>
  <c r="I1434" i="4"/>
  <c r="I1435" i="4"/>
  <c r="I1436" i="4"/>
  <c r="I1437" i="4"/>
  <c r="I1438" i="4"/>
  <c r="I1439" i="4"/>
  <c r="I1440" i="4"/>
  <c r="I1441" i="4"/>
  <c r="I1442" i="4"/>
  <c r="I1443" i="4"/>
  <c r="I1444" i="4"/>
  <c r="I1445" i="4"/>
  <c r="I1446" i="4"/>
  <c r="I1447" i="4"/>
  <c r="I1448" i="4"/>
  <c r="I1449" i="4"/>
  <c r="I1450" i="4"/>
  <c r="I1451" i="4"/>
  <c r="I1452" i="4"/>
  <c r="I1453" i="4"/>
  <c r="I1454" i="4"/>
  <c r="I1455" i="4"/>
  <c r="I1456" i="4"/>
  <c r="I1457" i="4"/>
  <c r="I1458" i="4"/>
  <c r="I1459" i="4"/>
  <c r="I1460" i="4"/>
  <c r="I1461" i="4"/>
  <c r="I1462" i="4"/>
  <c r="I1463" i="4"/>
  <c r="I1464" i="4"/>
  <c r="I1465" i="4"/>
  <c r="I1466" i="4"/>
  <c r="I1467" i="4"/>
  <c r="I1468" i="4"/>
  <c r="I1469" i="4"/>
  <c r="I1470" i="4"/>
  <c r="I1471" i="4"/>
  <c r="I1472" i="4"/>
  <c r="I1473" i="4"/>
  <c r="I1474" i="4"/>
  <c r="I1475" i="4"/>
  <c r="I1476" i="4"/>
  <c r="I1477" i="4"/>
  <c r="I1478" i="4"/>
  <c r="I1479" i="4"/>
  <c r="I1480" i="4"/>
  <c r="I1481" i="4"/>
  <c r="I1482" i="4"/>
  <c r="I1483" i="4"/>
  <c r="I1484" i="4"/>
  <c r="I1485" i="4"/>
  <c r="I1486" i="4"/>
  <c r="I1487" i="4"/>
  <c r="I1488" i="4"/>
  <c r="I1489" i="4"/>
  <c r="I1490" i="4"/>
  <c r="I1491" i="4"/>
  <c r="I1492" i="4"/>
  <c r="I1493" i="4"/>
  <c r="I1494" i="4"/>
  <c r="I1495" i="4"/>
  <c r="I1557" i="4"/>
  <c r="I1558" i="4"/>
  <c r="I1559" i="4"/>
  <c r="I1560" i="4"/>
  <c r="I1561" i="4"/>
  <c r="I1562" i="4"/>
  <c r="I1563" i="4"/>
  <c r="I1564" i="4"/>
  <c r="I1565" i="4"/>
  <c r="I1566" i="4"/>
  <c r="I1567" i="4"/>
  <c r="I1568" i="4"/>
  <c r="I1569" i="4"/>
  <c r="I1570" i="4"/>
  <c r="I1571" i="4"/>
  <c r="I1572" i="4"/>
  <c r="I1573" i="4"/>
  <c r="I1574" i="4"/>
  <c r="I1575" i="4"/>
  <c r="I1576" i="4"/>
  <c r="I1577" i="4"/>
  <c r="I1578" i="4"/>
  <c r="I1579" i="4"/>
  <c r="I1580" i="4"/>
  <c r="I1581" i="4"/>
  <c r="I1651" i="4"/>
  <c r="I1652" i="4"/>
  <c r="I1653" i="4"/>
  <c r="I1654" i="4"/>
  <c r="I1655" i="4"/>
  <c r="I1656" i="4"/>
  <c r="I1657" i="4"/>
  <c r="I1658" i="4"/>
  <c r="I1659" i="4"/>
  <c r="I1660" i="4"/>
  <c r="I1661" i="4"/>
  <c r="I1662" i="4"/>
  <c r="I1663" i="4"/>
  <c r="I1664" i="4"/>
  <c r="I1665" i="4"/>
  <c r="I1666" i="4"/>
  <c r="I1667" i="4"/>
  <c r="I1668" i="4"/>
  <c r="I1669" i="4"/>
  <c r="I1670" i="4"/>
  <c r="I1671" i="4"/>
  <c r="I1672" i="4"/>
  <c r="I1673" i="4"/>
  <c r="I1674" i="4"/>
  <c r="I1692" i="4"/>
  <c r="I1693" i="4"/>
  <c r="I1694" i="4"/>
  <c r="I1695" i="4"/>
  <c r="I1696" i="4"/>
  <c r="I1697" i="4"/>
  <c r="I1698" i="4"/>
  <c r="I1699" i="4"/>
  <c r="I1700" i="4"/>
  <c r="I1701" i="4"/>
  <c r="I1702" i="4"/>
  <c r="I1703" i="4"/>
  <c r="I1704" i="4"/>
  <c r="I1705" i="4"/>
  <c r="I1706" i="4"/>
  <c r="I1707" i="4"/>
  <c r="I1760" i="4"/>
  <c r="I1761" i="4"/>
  <c r="I1762" i="4"/>
  <c r="I1849" i="4"/>
  <c r="I1850" i="4"/>
  <c r="I1851" i="4"/>
  <c r="I1852" i="4"/>
  <c r="I1853" i="4"/>
  <c r="I1854" i="4"/>
  <c r="I1855" i="4"/>
  <c r="I1856" i="4"/>
  <c r="I1857" i="4"/>
  <c r="I1858" i="4"/>
  <c r="I1859" i="4"/>
  <c r="I1860" i="4"/>
  <c r="I1861" i="4"/>
  <c r="I1862" i="4"/>
  <c r="I1863" i="4"/>
  <c r="I1864" i="4"/>
  <c r="I1865" i="4"/>
  <c r="I1866" i="4"/>
  <c r="I1867" i="4"/>
  <c r="I1868" i="4"/>
  <c r="I1869" i="4"/>
  <c r="I1870" i="4"/>
  <c r="I1871" i="4"/>
  <c r="I1872" i="4"/>
  <c r="I1873" i="4"/>
  <c r="I1874" i="4"/>
  <c r="I1875" i="4"/>
  <c r="I1876" i="4"/>
  <c r="I1877" i="4"/>
  <c r="I1878" i="4"/>
  <c r="I1879" i="4"/>
  <c r="I1880" i="4"/>
  <c r="I1881" i="4"/>
  <c r="I1882" i="4"/>
  <c r="I1928" i="4"/>
  <c r="I1929" i="4"/>
  <c r="I1930" i="4"/>
  <c r="I1931" i="4"/>
  <c r="I1932" i="4"/>
  <c r="I1933" i="4"/>
  <c r="I1934" i="4"/>
  <c r="I1935" i="4"/>
  <c r="I1936" i="4"/>
  <c r="I1937" i="4"/>
  <c r="I1938" i="4"/>
  <c r="I1939" i="4"/>
  <c r="I1940" i="4"/>
  <c r="I1941" i="4"/>
  <c r="I1942" i="4"/>
  <c r="I1943" i="4"/>
  <c r="I1944" i="4"/>
  <c r="I1945" i="4"/>
  <c r="I1946" i="4"/>
  <c r="I1947" i="4"/>
  <c r="I1948" i="4"/>
  <c r="I1949" i="4"/>
  <c r="I1950" i="4"/>
  <c r="I1951" i="4"/>
  <c r="I1952" i="4"/>
  <c r="I1953" i="4"/>
  <c r="I1954" i="4"/>
  <c r="I1955" i="4"/>
  <c r="I1956" i="4"/>
  <c r="I1957" i="4"/>
  <c r="I1958" i="4"/>
  <c r="I1959" i="4"/>
  <c r="I1960" i="4"/>
  <c r="I1961" i="4"/>
  <c r="I1962" i="4"/>
  <c r="I1963" i="4"/>
  <c r="I1964" i="4"/>
  <c r="I1965" i="4"/>
  <c r="I1966" i="4"/>
  <c r="I1967" i="4"/>
  <c r="I1968" i="4"/>
  <c r="I1969" i="4"/>
  <c r="I1970" i="4"/>
  <c r="I1971" i="4"/>
  <c r="I1972" i="4"/>
  <c r="I1973" i="4"/>
  <c r="I1974" i="4"/>
  <c r="I1975" i="4"/>
  <c r="I1976" i="4"/>
  <c r="I1977" i="4"/>
  <c r="I1978" i="4"/>
  <c r="I1979" i="4"/>
  <c r="I1980" i="4"/>
  <c r="I1981" i="4"/>
  <c r="I1982" i="4"/>
  <c r="I1983" i="4"/>
  <c r="I1984" i="4"/>
  <c r="I1985" i="4"/>
  <c r="I1986" i="4"/>
  <c r="I1987" i="4"/>
  <c r="I1988" i="4"/>
  <c r="I1989" i="4"/>
  <c r="I1990" i="4"/>
  <c r="I1991" i="4"/>
  <c r="I1992" i="4"/>
  <c r="I1993" i="4"/>
  <c r="I1994" i="4"/>
  <c r="I1995" i="4"/>
  <c r="I1996" i="4"/>
  <c r="I1997" i="4"/>
  <c r="I1998" i="4"/>
  <c r="I1999" i="4"/>
  <c r="I2000" i="4"/>
  <c r="I2001" i="4"/>
  <c r="I2002" i="4"/>
  <c r="I2003" i="4"/>
  <c r="I2061" i="4"/>
  <c r="I2062" i="4"/>
  <c r="I2063" i="4"/>
  <c r="I2064" i="4"/>
  <c r="I2065" i="4"/>
  <c r="I2066" i="4"/>
  <c r="I2067" i="4"/>
  <c r="I2068" i="4"/>
  <c r="I2069" i="4"/>
  <c r="I2070" i="4"/>
  <c r="I2071" i="4"/>
  <c r="I2072" i="4"/>
  <c r="I2073" i="4"/>
  <c r="I2074" i="4"/>
  <c r="I2075" i="4"/>
  <c r="I2076" i="4"/>
  <c r="I2077" i="4"/>
  <c r="I2078" i="4"/>
  <c r="I2079" i="4"/>
  <c r="I2080" i="4"/>
  <c r="I2081" i="4"/>
  <c r="I2082" i="4"/>
  <c r="I2083" i="4"/>
  <c r="I2084" i="4"/>
  <c r="I2085" i="4"/>
  <c r="I2086" i="4"/>
  <c r="I2087" i="4"/>
  <c r="I2088" i="4"/>
  <c r="I2157" i="4"/>
  <c r="I2158" i="4"/>
  <c r="I2159" i="4"/>
  <c r="I2160" i="4"/>
  <c r="I2161" i="4"/>
  <c r="I2162" i="4"/>
  <c r="I2163" i="4"/>
  <c r="I2164" i="4"/>
  <c r="I2165" i="4"/>
  <c r="I2166" i="4"/>
  <c r="I2167" i="4"/>
  <c r="I2168" i="4"/>
  <c r="I2169" i="4"/>
  <c r="I2170" i="4"/>
  <c r="I2171" i="4"/>
  <c r="I2172" i="4"/>
  <c r="I2173" i="4"/>
  <c r="I2174" i="4"/>
  <c r="I2175" i="4"/>
  <c r="I2176" i="4"/>
  <c r="I2177" i="4"/>
  <c r="I2178" i="4"/>
  <c r="I2179" i="4"/>
  <c r="I2180" i="4"/>
  <c r="I2181" i="4"/>
  <c r="I2182" i="4"/>
  <c r="I2183" i="4"/>
  <c r="I2184" i="4"/>
  <c r="I2185" i="4"/>
  <c r="I2186" i="4"/>
  <c r="I2187" i="4"/>
  <c r="I2188" i="4"/>
  <c r="I2189" i="4"/>
  <c r="I2190" i="4"/>
  <c r="I2191" i="4"/>
  <c r="I2204" i="4"/>
  <c r="I2205" i="4"/>
  <c r="I2206" i="4"/>
  <c r="I2207" i="4"/>
  <c r="I2208" i="4"/>
  <c r="I2209" i="4"/>
  <c r="I2210" i="4"/>
  <c r="I2211" i="4"/>
  <c r="I2212" i="4"/>
  <c r="I2213" i="4"/>
  <c r="I2214" i="4"/>
  <c r="I2215" i="4"/>
  <c r="I2216" i="4"/>
  <c r="I2217" i="4"/>
  <c r="I2218" i="4"/>
  <c r="I2219" i="4"/>
  <c r="I2220" i="4"/>
  <c r="I2221" i="4"/>
  <c r="I2222" i="4"/>
  <c r="I2223" i="4"/>
  <c r="I2224" i="4"/>
  <c r="I2225" i="4"/>
  <c r="I2226" i="4"/>
  <c r="I2227" i="4"/>
  <c r="I2228" i="4"/>
  <c r="I2229" i="4"/>
  <c r="I2230" i="4"/>
  <c r="I2231" i="4"/>
  <c r="I2232" i="4"/>
  <c r="I2233" i="4"/>
  <c r="I2234" i="4"/>
  <c r="I2235" i="4"/>
  <c r="I2236" i="4"/>
  <c r="I2237" i="4"/>
  <c r="I2256" i="4"/>
  <c r="I2257" i="4"/>
  <c r="I2258" i="4"/>
  <c r="I2259" i="4"/>
  <c r="I2260" i="4"/>
  <c r="I2261" i="4"/>
  <c r="I2262" i="4"/>
  <c r="I2263" i="4"/>
  <c r="I2264" i="4"/>
  <c r="I2265" i="4"/>
  <c r="I2266" i="4"/>
  <c r="I2267" i="4"/>
  <c r="I2268" i="4"/>
  <c r="I2269" i="4"/>
  <c r="I2270" i="4"/>
  <c r="I2271" i="4"/>
  <c r="I2272" i="4"/>
  <c r="I2273" i="4"/>
  <c r="I2274" i="4"/>
  <c r="I2275" i="4"/>
  <c r="I2276" i="4"/>
  <c r="I2277" i="4"/>
  <c r="I2278" i="4"/>
  <c r="I2279" i="4"/>
  <c r="I2280" i="4"/>
  <c r="I2281" i="4"/>
  <c r="I2282" i="4"/>
  <c r="I2283" i="4"/>
  <c r="I2284" i="4"/>
  <c r="I2285" i="4"/>
  <c r="I2286" i="4"/>
  <c r="I2287" i="4"/>
  <c r="I2288" i="4"/>
  <c r="I2289" i="4"/>
  <c r="I2290" i="4"/>
  <c r="I2291" i="4"/>
  <c r="I2292" i="4"/>
  <c r="I2293" i="4"/>
  <c r="I2294" i="4"/>
  <c r="I2295" i="4"/>
  <c r="I2296" i="4"/>
  <c r="I2297" i="4"/>
  <c r="I2298" i="4"/>
  <c r="I2299" i="4"/>
  <c r="I2300" i="4"/>
  <c r="I2301" i="4"/>
  <c r="I2302" i="4"/>
  <c r="I2303" i="4"/>
  <c r="I2304" i="4"/>
  <c r="I2305" i="4"/>
  <c r="I2306" i="4"/>
  <c r="I2307" i="4"/>
  <c r="I2308" i="4"/>
  <c r="I2309" i="4"/>
  <c r="I2310" i="4"/>
  <c r="I2311" i="4"/>
  <c r="I2312" i="4"/>
  <c r="I2333" i="4"/>
  <c r="I2334" i="4"/>
  <c r="I2335" i="4"/>
  <c r="I2336" i="4"/>
  <c r="I2337" i="4"/>
  <c r="I2338" i="4"/>
  <c r="I2339" i="4"/>
  <c r="I2340" i="4"/>
  <c r="I2341" i="4"/>
  <c r="I2342" i="4"/>
  <c r="I2343" i="4"/>
  <c r="I2344" i="4"/>
  <c r="I2358" i="4"/>
  <c r="I2359" i="4"/>
  <c r="I2360" i="4"/>
  <c r="I2361" i="4"/>
  <c r="I2362" i="4"/>
  <c r="I2363" i="4"/>
  <c r="I2364" i="4"/>
  <c r="I2365" i="4"/>
  <c r="I2366" i="4"/>
  <c r="I2367" i="4"/>
  <c r="I2368" i="4"/>
  <c r="I2369" i="4"/>
  <c r="I2370" i="4"/>
  <c r="I2458" i="4"/>
  <c r="I2459" i="4"/>
  <c r="I2460" i="4"/>
  <c r="I2461" i="4"/>
  <c r="I2462" i="4"/>
  <c r="I2463" i="4"/>
  <c r="I2464" i="4"/>
  <c r="I2465" i="4"/>
  <c r="I2466" i="4"/>
  <c r="I2467" i="4"/>
  <c r="I2599" i="4"/>
  <c r="I2600" i="4"/>
  <c r="I2601" i="4"/>
  <c r="I2602" i="4"/>
  <c r="I2603" i="4"/>
  <c r="I2604" i="4"/>
  <c r="I2605" i="4"/>
  <c r="I2606" i="4"/>
  <c r="I2607" i="4"/>
  <c r="I2608" i="4"/>
  <c r="I2609" i="4"/>
  <c r="I2610" i="4"/>
  <c r="I2611" i="4"/>
  <c r="I2612" i="4"/>
  <c r="I2613" i="4"/>
  <c r="I2614" i="4"/>
  <c r="I2694" i="4"/>
  <c r="I2695" i="4"/>
  <c r="I2696" i="4"/>
  <c r="I2697" i="4"/>
  <c r="I2698" i="4"/>
  <c r="I2699" i="4"/>
  <c r="I2700" i="4"/>
  <c r="I2701" i="4"/>
  <c r="I2702" i="4"/>
  <c r="I2703" i="4"/>
  <c r="I2704" i="4"/>
  <c r="I2705" i="4"/>
  <c r="I2706" i="4"/>
  <c r="I2707" i="4"/>
  <c r="I2708" i="4"/>
  <c r="I2709" i="4"/>
  <c r="I2710" i="4"/>
  <c r="I2711" i="4"/>
  <c r="I2719" i="4"/>
  <c r="I2720" i="4"/>
  <c r="I2721" i="4"/>
  <c r="I2722" i="4"/>
  <c r="I2723" i="4"/>
  <c r="I2724" i="4"/>
  <c r="I2725" i="4"/>
  <c r="I2726" i="4"/>
  <c r="I2727" i="4"/>
  <c r="I2728" i="4"/>
  <c r="I2729" i="4"/>
  <c r="I2730" i="4"/>
  <c r="I2731" i="4"/>
  <c r="I2732" i="4"/>
  <c r="I2733" i="4"/>
  <c r="I2734" i="4"/>
  <c r="I2735" i="4"/>
  <c r="I2736" i="4"/>
  <c r="I2737" i="4"/>
  <c r="I2738" i="4"/>
  <c r="I2739" i="4"/>
  <c r="I2740" i="4"/>
  <c r="I2741" i="4"/>
  <c r="I2742" i="4"/>
  <c r="I2743" i="4"/>
  <c r="I2744" i="4"/>
  <c r="I2745" i="4"/>
  <c r="I2746" i="4"/>
  <c r="I2747" i="4"/>
  <c r="I2748" i="4"/>
  <c r="I2860" i="4"/>
  <c r="I2861" i="4"/>
  <c r="I2862" i="4"/>
  <c r="I2863" i="4"/>
  <c r="I2864" i="4"/>
  <c r="I2865" i="4"/>
  <c r="I2866" i="4"/>
  <c r="I2867" i="4"/>
  <c r="I2868" i="4"/>
  <c r="I2869" i="4"/>
  <c r="I2870" i="4"/>
  <c r="I2871" i="4"/>
  <c r="I2872" i="4"/>
  <c r="I2873" i="4"/>
  <c r="I2874" i="4"/>
  <c r="I2875" i="4"/>
  <c r="I2876" i="4"/>
  <c r="I2877" i="4"/>
  <c r="I2878" i="4"/>
  <c r="I2879" i="4"/>
  <c r="I2880" i="4"/>
  <c r="I2881" i="4"/>
  <c r="I2882" i="4"/>
  <c r="I2883" i="4"/>
  <c r="I2884" i="4"/>
  <c r="I2885" i="4"/>
  <c r="I2886" i="4"/>
  <c r="I2887" i="4"/>
  <c r="I2888" i="4"/>
  <c r="I2889" i="4"/>
  <c r="I2890" i="4"/>
  <c r="I2891" i="4"/>
  <c r="I2956" i="4"/>
  <c r="I2957" i="4"/>
  <c r="I2958" i="4"/>
  <c r="I2959" i="4"/>
  <c r="I2960" i="4"/>
  <c r="I2961" i="4"/>
  <c r="I2962" i="4"/>
  <c r="I2963" i="4"/>
  <c r="I2964" i="4"/>
  <c r="I2965" i="4"/>
  <c r="I2966" i="4"/>
  <c r="I2967" i="4"/>
  <c r="I2968" i="4"/>
  <c r="I2969" i="4"/>
  <c r="I2970" i="4"/>
  <c r="I2971" i="4"/>
  <c r="I2972" i="4"/>
  <c r="I2973" i="4"/>
  <c r="I2974" i="4"/>
  <c r="I2975" i="4"/>
  <c r="I2976" i="4"/>
  <c r="I2977" i="4"/>
  <c r="I2978" i="4"/>
  <c r="I2979" i="4"/>
  <c r="I2980" i="4"/>
  <c r="I2981" i="4"/>
  <c r="I2982" i="4"/>
  <c r="I2983" i="4"/>
  <c r="I2984" i="4"/>
  <c r="I3018" i="4"/>
  <c r="I3019" i="4"/>
  <c r="I3020" i="4"/>
  <c r="I3021" i="4"/>
  <c r="I3022" i="4"/>
  <c r="I3023" i="4"/>
  <c r="I3024" i="4"/>
  <c r="I3025" i="4"/>
  <c r="I3026" i="4"/>
  <c r="I3027" i="4"/>
  <c r="I3028" i="4"/>
  <c r="I3029" i="4"/>
  <c r="I3030" i="4"/>
  <c r="I3031" i="4"/>
  <c r="I3032" i="4"/>
  <c r="I3033" i="4"/>
  <c r="I3034" i="4"/>
  <c r="I3035" i="4"/>
  <c r="I3036" i="4"/>
  <c r="I3037" i="4"/>
  <c r="I3038" i="4"/>
  <c r="I3039" i="4"/>
  <c r="I3040" i="4"/>
  <c r="I3041" i="4"/>
  <c r="I3042" i="4"/>
  <c r="I3163" i="4"/>
  <c r="I3164" i="4"/>
  <c r="I3165" i="4"/>
  <c r="I3166" i="4"/>
  <c r="I3167" i="4"/>
  <c r="I3168" i="4"/>
  <c r="I3169" i="4"/>
  <c r="I3170" i="4"/>
  <c r="I3171" i="4"/>
  <c r="I3172" i="4"/>
  <c r="I3173" i="4"/>
  <c r="I3174" i="4"/>
  <c r="I3175" i="4"/>
  <c r="I3176" i="4"/>
  <c r="I3177" i="4"/>
  <c r="I3239" i="4"/>
  <c r="I3240" i="4"/>
  <c r="I3241" i="4"/>
  <c r="I3254" i="4"/>
  <c r="I3255" i="4"/>
  <c r="I3256" i="4"/>
  <c r="I3257" i="4"/>
  <c r="I3258" i="4"/>
  <c r="I3259" i="4"/>
  <c r="I3260" i="4"/>
  <c r="I3261" i="4"/>
  <c r="I3262" i="4"/>
  <c r="I3263" i="4"/>
  <c r="I3264" i="4"/>
  <c r="I3265" i="4"/>
  <c r="I3266" i="4"/>
  <c r="I3267" i="4"/>
  <c r="I3268" i="4"/>
  <c r="I3269" i="4"/>
  <c r="I3270" i="4"/>
  <c r="I3271" i="4"/>
  <c r="I3272" i="4"/>
  <c r="I3273" i="4"/>
  <c r="I3274" i="4"/>
  <c r="I3275" i="4"/>
  <c r="I3276" i="4"/>
  <c r="I3277" i="4"/>
  <c r="I3278" i="4"/>
  <c r="I3279" i="4"/>
  <c r="I3280" i="4"/>
  <c r="I3281" i="4"/>
  <c r="I3282" i="4"/>
  <c r="I3283" i="4"/>
  <c r="I3284" i="4"/>
  <c r="I3285" i="4"/>
  <c r="I3286" i="4"/>
  <c r="I3287" i="4"/>
  <c r="I3288" i="4"/>
  <c r="I3289" i="4"/>
  <c r="I3290" i="4"/>
  <c r="I3367" i="4"/>
  <c r="I3368" i="4"/>
  <c r="I3369" i="4"/>
  <c r="I3370" i="4"/>
  <c r="I3371" i="4"/>
  <c r="I3372" i="4"/>
  <c r="I3373" i="4"/>
  <c r="I3374" i="4"/>
  <c r="I3375" i="4"/>
  <c r="I3376" i="4"/>
  <c r="I3377" i="4"/>
  <c r="I3579" i="4"/>
  <c r="I3580" i="4"/>
  <c r="I3581" i="4"/>
  <c r="I3582" i="4"/>
  <c r="I3583" i="4"/>
  <c r="I3584" i="4"/>
  <c r="I3585" i="4"/>
  <c r="I3586" i="4"/>
  <c r="I3587" i="4"/>
  <c r="I3588" i="4"/>
  <c r="I3589" i="4"/>
  <c r="I3590" i="4"/>
  <c r="I3591" i="4"/>
  <c r="I3592" i="4"/>
  <c r="I3593" i="4"/>
  <c r="I3594" i="4"/>
  <c r="I3595" i="4"/>
  <c r="I3596" i="4"/>
  <c r="I3597" i="4"/>
  <c r="I3598" i="4"/>
  <c r="I3599" i="4"/>
  <c r="I3600" i="4"/>
  <c r="I3601" i="4"/>
  <c r="I3602" i="4"/>
  <c r="I3603" i="4"/>
  <c r="I3604" i="4"/>
  <c r="I3605" i="4"/>
  <c r="I3606" i="4"/>
  <c r="I3607" i="4"/>
  <c r="I3608" i="4"/>
  <c r="I3609" i="4"/>
  <c r="I3610" i="4"/>
  <c r="I3611" i="4"/>
  <c r="I3612" i="4"/>
  <c r="I3613" i="4"/>
  <c r="I3614" i="4"/>
  <c r="I3615" i="4"/>
  <c r="I3616" i="4"/>
  <c r="I3617" i="4"/>
  <c r="I3618" i="4"/>
  <c r="I3619" i="4"/>
  <c r="I3620" i="4"/>
  <c r="I3621" i="4"/>
  <c r="I3622" i="4"/>
  <c r="I3623" i="4"/>
  <c r="I3624" i="4"/>
  <c r="I3625" i="4"/>
  <c r="I3626" i="4"/>
  <c r="I3627" i="4"/>
  <c r="I3628" i="4"/>
  <c r="I3629" i="4"/>
  <c r="I3630" i="4"/>
  <c r="I3631" i="4"/>
  <c r="I3632" i="4"/>
  <c r="I3633" i="4"/>
  <c r="I3634" i="4"/>
  <c r="I3635" i="4"/>
  <c r="I3636" i="4"/>
  <c r="I3637" i="4"/>
  <c r="I3638" i="4"/>
  <c r="I3639" i="4"/>
  <c r="I3640" i="4"/>
  <c r="I3641" i="4"/>
  <c r="I3642" i="4"/>
  <c r="I3643" i="4"/>
  <c r="I3644" i="4"/>
  <c r="I3645" i="4"/>
  <c r="I3646" i="4"/>
  <c r="I3647" i="4"/>
  <c r="I3648" i="4"/>
  <c r="I3649" i="4"/>
  <c r="I3650" i="4"/>
  <c r="I3682" i="4"/>
  <c r="I3683" i="4"/>
  <c r="I3684" i="4"/>
  <c r="I3685" i="4"/>
  <c r="I3686" i="4"/>
  <c r="I3687" i="4"/>
  <c r="I3688" i="4"/>
  <c r="I3689" i="4"/>
  <c r="I3690" i="4"/>
  <c r="I3691" i="4"/>
  <c r="I3692" i="4"/>
  <c r="I3693" i="4"/>
  <c r="I3694" i="4"/>
  <c r="I3701" i="4"/>
  <c r="I3702" i="4"/>
  <c r="I3703" i="4"/>
  <c r="I3704" i="4"/>
  <c r="I3705" i="4"/>
  <c r="I3706" i="4"/>
  <c r="I3707" i="4"/>
  <c r="I3708" i="4"/>
  <c r="I3779" i="4"/>
  <c r="I3780" i="4"/>
  <c r="I3781" i="4"/>
  <c r="I3782" i="4"/>
  <c r="I3783" i="4"/>
  <c r="I3784" i="4"/>
  <c r="I3785" i="4"/>
  <c r="I3832" i="4"/>
  <c r="I3833" i="4"/>
  <c r="I3834" i="4"/>
  <c r="I3835" i="4"/>
  <c r="I3836" i="4"/>
  <c r="I3837" i="4"/>
  <c r="I3838" i="4"/>
  <c r="I3839" i="4"/>
  <c r="I3840" i="4"/>
  <c r="I3841" i="4"/>
  <c r="I3842" i="4"/>
  <c r="I3843" i="4"/>
  <c r="I3844" i="4"/>
  <c r="I3845" i="4"/>
  <c r="I3846" i="4"/>
  <c r="I3847" i="4"/>
  <c r="I3848" i="4"/>
  <c r="I3849" i="4"/>
  <c r="I3850" i="4"/>
  <c r="I3851" i="4"/>
  <c r="I3852" i="4"/>
  <c r="I3853" i="4"/>
  <c r="I3854" i="4"/>
  <c r="I3855" i="4"/>
  <c r="I3856" i="4"/>
  <c r="I3857" i="4"/>
  <c r="I3858" i="4"/>
  <c r="I3859" i="4"/>
  <c r="I3860" i="4"/>
  <c r="I3861" i="4"/>
  <c r="I3862" i="4"/>
  <c r="I3863" i="4"/>
  <c r="I3864" i="4"/>
  <c r="I3865" i="4"/>
  <c r="I3866" i="4"/>
  <c r="I3867" i="4"/>
  <c r="I3868" i="4"/>
  <c r="I3869" i="4"/>
  <c r="I3870" i="4"/>
  <c r="I3894" i="4"/>
  <c r="I3895" i="4"/>
  <c r="I3896" i="4"/>
  <c r="I3897" i="4"/>
  <c r="I3898" i="4"/>
  <c r="I3899" i="4"/>
  <c r="I3900" i="4"/>
  <c r="I3901" i="4"/>
  <c r="I3902" i="4"/>
  <c r="I3903" i="4"/>
  <c r="I3904" i="4"/>
  <c r="I3905" i="4"/>
  <c r="I3906" i="4"/>
  <c r="I3907" i="4"/>
  <c r="I3908" i="4"/>
  <c r="I3909" i="4"/>
  <c r="I3910" i="4"/>
  <c r="I3911" i="4"/>
  <c r="I3912" i="4"/>
  <c r="I3974" i="4"/>
  <c r="I3975" i="4"/>
  <c r="I3976" i="4"/>
  <c r="I3977" i="4"/>
  <c r="I3978" i="4"/>
  <c r="I3979" i="4"/>
  <c r="I3980" i="4"/>
  <c r="I3981" i="4"/>
  <c r="I3982" i="4"/>
  <c r="I3983" i="4"/>
  <c r="I3984" i="4"/>
  <c r="I3985" i="4"/>
  <c r="I3986" i="4"/>
  <c r="I3987" i="4"/>
  <c r="I3988" i="4"/>
  <c r="I3989" i="4"/>
  <c r="I3990" i="4"/>
  <c r="I3991" i="4"/>
  <c r="I3992" i="4"/>
  <c r="I3993" i="4"/>
  <c r="I3994" i="4"/>
  <c r="I3995" i="4"/>
  <c r="I3996" i="4"/>
  <c r="I3997" i="4"/>
  <c r="I3998" i="4"/>
  <c r="I3999" i="4"/>
  <c r="I4000" i="4"/>
  <c r="I4001" i="4"/>
  <c r="I4002" i="4"/>
  <c r="I4003" i="4"/>
  <c r="I4004" i="4"/>
  <c r="I4005" i="4"/>
  <c r="I4006" i="4"/>
  <c r="I4007" i="4"/>
  <c r="I4008" i="4"/>
  <c r="I4009" i="4"/>
  <c r="I4010" i="4"/>
  <c r="I4011" i="4"/>
  <c r="I4012" i="4"/>
  <c r="I4013" i="4"/>
  <c r="I4014" i="4"/>
  <c r="I4015" i="4"/>
  <c r="I4016" i="4"/>
  <c r="I4017" i="4"/>
  <c r="I4018" i="4"/>
  <c r="I4019" i="4"/>
  <c r="I4020" i="4"/>
  <c r="I4021" i="4"/>
  <c r="I4022" i="4"/>
  <c r="I4023" i="4"/>
  <c r="I4024" i="4"/>
  <c r="I4025" i="4"/>
  <c r="I4026" i="4"/>
  <c r="I4027" i="4"/>
  <c r="I4028" i="4"/>
  <c r="I4029" i="4"/>
  <c r="I4030" i="4"/>
  <c r="I4041" i="4"/>
  <c r="I4042" i="4"/>
  <c r="I4043" i="4"/>
  <c r="I4044" i="4"/>
  <c r="I4045" i="4"/>
  <c r="I4046" i="4"/>
  <c r="I4047" i="4"/>
  <c r="I4048" i="4"/>
  <c r="I4049" i="4"/>
  <c r="I4050" i="4"/>
  <c r="I4051" i="4"/>
  <c r="I4052" i="4"/>
  <c r="I4053" i="4"/>
  <c r="I4054" i="4"/>
  <c r="I4055" i="4"/>
  <c r="K29" i="3"/>
  <c r="J13" i="2"/>
  <c r="J11" i="2"/>
  <c r="C33" i="5" l="1"/>
  <c r="C32" i="5"/>
  <c r="C31" i="5"/>
  <c r="J14" i="2" l="1"/>
  <c r="N29" i="3" l="1"/>
  <c r="C6" i="2"/>
  <c r="C37" i="5"/>
  <c r="C38" i="5"/>
  <c r="C39" i="5"/>
  <c r="C36" i="5"/>
  <c r="C13" i="5" s="1"/>
  <c r="C35" i="5"/>
  <c r="D29" i="10"/>
  <c r="D28" i="10"/>
  <c r="C8" i="2"/>
  <c r="H28" i="10" l="1"/>
  <c r="F28" i="10"/>
  <c r="G21" i="3"/>
  <c r="C7" i="3"/>
  <c r="C8" i="3"/>
  <c r="C9" i="3"/>
  <c r="C10" i="3"/>
  <c r="C12" i="3"/>
  <c r="I28" i="10" l="1"/>
  <c r="B30" i="2"/>
  <c r="G8" i="3"/>
  <c r="C7" i="2"/>
  <c r="C9" i="2"/>
  <c r="G9" i="3" s="1"/>
  <c r="G7" i="3" l="1"/>
  <c r="B24" i="2"/>
  <c r="C37" i="3"/>
  <c r="O37" i="3" l="1"/>
  <c r="N37" i="3"/>
  <c r="M37" i="3"/>
  <c r="D24" i="10"/>
  <c r="D23" i="10"/>
  <c r="D19" i="10"/>
  <c r="D18" i="10"/>
  <c r="H18" i="10" s="1"/>
  <c r="F18" i="10" l="1"/>
  <c r="I18" i="10" s="1"/>
  <c r="H23" i="10"/>
  <c r="F23" i="10"/>
  <c r="I23" i="10" l="1"/>
  <c r="I5" i="10" s="1"/>
  <c r="C10" i="2" s="1"/>
  <c r="G10" i="3" s="1"/>
  <c r="P27" i="3" s="1"/>
  <c r="C31" i="3" l="1"/>
  <c r="M31" i="3" s="1"/>
  <c r="K31" i="3" l="1"/>
  <c r="N31" i="3" s="1"/>
  <c r="F97" i="3"/>
  <c r="E97" i="3"/>
  <c r="D97" i="3"/>
  <c r="C97" i="3"/>
  <c r="F96" i="3"/>
  <c r="E96" i="3"/>
  <c r="D96" i="3"/>
  <c r="C96" i="3"/>
  <c r="F95" i="3"/>
  <c r="E95" i="3"/>
  <c r="D95" i="3"/>
  <c r="C95" i="3"/>
  <c r="F94" i="3"/>
  <c r="E94" i="3"/>
  <c r="D94" i="3"/>
  <c r="C94" i="3"/>
  <c r="F93" i="3"/>
  <c r="E93" i="3"/>
  <c r="D93" i="3"/>
  <c r="C93" i="3"/>
  <c r="F92" i="3"/>
  <c r="E92" i="3"/>
  <c r="D92" i="3"/>
  <c r="C92" i="3"/>
  <c r="F91" i="3"/>
  <c r="E91" i="3"/>
  <c r="D91" i="3"/>
  <c r="C91" i="3"/>
  <c r="F90" i="3"/>
  <c r="E90" i="3"/>
  <c r="D90" i="3"/>
  <c r="C90" i="3"/>
  <c r="F89" i="3"/>
  <c r="E89" i="3"/>
  <c r="D89" i="3"/>
  <c r="C89" i="3"/>
  <c r="F88" i="3"/>
  <c r="E88" i="3"/>
  <c r="D88" i="3"/>
  <c r="C88" i="3"/>
  <c r="F87" i="3"/>
  <c r="E87" i="3"/>
  <c r="D87" i="3"/>
  <c r="C87" i="3"/>
  <c r="F86" i="3"/>
  <c r="E86" i="3"/>
  <c r="D86" i="3"/>
  <c r="C86" i="3"/>
  <c r="F85" i="3"/>
  <c r="E85" i="3"/>
  <c r="D85" i="3"/>
  <c r="C85" i="3"/>
  <c r="F84" i="3"/>
  <c r="E84" i="3"/>
  <c r="D84" i="3"/>
  <c r="C84" i="3"/>
  <c r="F83" i="3"/>
  <c r="E83" i="3"/>
  <c r="D83" i="3"/>
  <c r="C83" i="3"/>
  <c r="F82" i="3"/>
  <c r="E82" i="3"/>
  <c r="D82" i="3"/>
  <c r="C82" i="3"/>
  <c r="F81" i="3"/>
  <c r="E81" i="3"/>
  <c r="D81" i="3"/>
  <c r="C81" i="3"/>
  <c r="F80" i="3"/>
  <c r="E80" i="3"/>
  <c r="D80" i="3"/>
  <c r="C80" i="3"/>
  <c r="F79" i="3"/>
  <c r="E79" i="3"/>
  <c r="D79" i="3"/>
  <c r="C79" i="3"/>
  <c r="F78" i="3"/>
  <c r="E78" i="3"/>
  <c r="D78" i="3"/>
  <c r="C78" i="3"/>
  <c r="F77" i="3"/>
  <c r="E77" i="3"/>
  <c r="D77" i="3"/>
  <c r="C77" i="3"/>
  <c r="F76" i="3"/>
  <c r="E76" i="3"/>
  <c r="D76" i="3"/>
  <c r="C76" i="3"/>
  <c r="F75" i="3"/>
  <c r="E75" i="3"/>
  <c r="D75" i="3"/>
  <c r="C75" i="3"/>
  <c r="F74" i="3"/>
  <c r="E74" i="3"/>
  <c r="D74" i="3"/>
  <c r="C74" i="3"/>
  <c r="F73" i="3"/>
  <c r="E73" i="3"/>
  <c r="D73" i="3"/>
  <c r="C73" i="3"/>
  <c r="F72" i="3"/>
  <c r="E72" i="3"/>
  <c r="D72" i="3"/>
  <c r="C72" i="3"/>
  <c r="F71" i="3"/>
  <c r="E71" i="3"/>
  <c r="D71" i="3"/>
  <c r="C71" i="3"/>
  <c r="F70" i="3"/>
  <c r="E70" i="3"/>
  <c r="D70" i="3"/>
  <c r="C70" i="3"/>
  <c r="F69" i="3"/>
  <c r="E69" i="3"/>
  <c r="D69" i="3"/>
  <c r="C69" i="3"/>
  <c r="F68" i="3"/>
  <c r="E68" i="3"/>
  <c r="D68" i="3"/>
  <c r="C68" i="3"/>
  <c r="F67" i="3"/>
  <c r="E67" i="3"/>
  <c r="D67" i="3"/>
  <c r="C67" i="3"/>
  <c r="F66" i="3"/>
  <c r="E66" i="3"/>
  <c r="D66" i="3"/>
  <c r="C66" i="3"/>
  <c r="F65" i="3"/>
  <c r="E65" i="3"/>
  <c r="D65" i="3"/>
  <c r="C65" i="3"/>
  <c r="F64" i="3"/>
  <c r="E64" i="3"/>
  <c r="D64" i="3"/>
  <c r="C64" i="3"/>
  <c r="F63" i="3"/>
  <c r="E63" i="3"/>
  <c r="D63" i="3"/>
  <c r="C63" i="3"/>
  <c r="F62" i="3"/>
  <c r="E62" i="3"/>
  <c r="D62" i="3"/>
  <c r="C62" i="3"/>
  <c r="F61" i="3"/>
  <c r="E61" i="3"/>
  <c r="D61" i="3"/>
  <c r="C61" i="3"/>
  <c r="F60" i="3"/>
  <c r="E60" i="3"/>
  <c r="D60" i="3"/>
  <c r="C60" i="3"/>
  <c r="F59" i="3"/>
  <c r="E59" i="3"/>
  <c r="D59" i="3"/>
  <c r="C59" i="3"/>
  <c r="F58" i="3"/>
  <c r="E58" i="3"/>
  <c r="D58" i="3"/>
  <c r="C58" i="3"/>
  <c r="F57" i="3"/>
  <c r="E57" i="3"/>
  <c r="D57" i="3"/>
  <c r="C57" i="3"/>
  <c r="F56" i="3"/>
  <c r="E56" i="3"/>
  <c r="D56" i="3"/>
  <c r="C56" i="3"/>
  <c r="F55" i="3"/>
  <c r="E55" i="3"/>
  <c r="D55" i="3"/>
  <c r="C55" i="3"/>
  <c r="F54" i="3"/>
  <c r="E54" i="3"/>
  <c r="D54" i="3"/>
  <c r="C54" i="3"/>
  <c r="F53" i="3"/>
  <c r="E53" i="3"/>
  <c r="D53" i="3"/>
  <c r="C53" i="3"/>
  <c r="F52" i="3"/>
  <c r="E52" i="3"/>
  <c r="D52" i="3"/>
  <c r="C52" i="3"/>
  <c r="F51" i="3"/>
  <c r="E51" i="3"/>
  <c r="D51" i="3"/>
  <c r="C51" i="3"/>
  <c r="F50" i="3"/>
  <c r="E50" i="3"/>
  <c r="D50" i="3"/>
  <c r="C50" i="3"/>
  <c r="F49" i="3"/>
  <c r="E49" i="3"/>
  <c r="D49" i="3"/>
  <c r="C49" i="3"/>
  <c r="F48" i="3"/>
  <c r="E48" i="3"/>
  <c r="D48" i="3"/>
  <c r="C48" i="3"/>
  <c r="F47" i="3"/>
  <c r="E47" i="3"/>
  <c r="D47" i="3"/>
  <c r="C47" i="3"/>
  <c r="F46" i="3"/>
  <c r="E46" i="3"/>
  <c r="D46" i="3"/>
  <c r="C46" i="3"/>
  <c r="F45" i="3"/>
  <c r="E45" i="3"/>
  <c r="D45" i="3"/>
  <c r="C45" i="3"/>
  <c r="F44" i="3"/>
  <c r="E44" i="3"/>
  <c r="D44" i="3"/>
  <c r="C44" i="3"/>
  <c r="F43" i="3"/>
  <c r="E43" i="3"/>
  <c r="D43" i="3"/>
  <c r="C43" i="3"/>
  <c r="F42" i="3"/>
  <c r="E42" i="3"/>
  <c r="D42" i="3"/>
  <c r="C42" i="3"/>
  <c r="F41" i="3"/>
  <c r="E41" i="3"/>
  <c r="D41" i="3"/>
  <c r="C41" i="3"/>
  <c r="F40" i="3"/>
  <c r="E40" i="3"/>
  <c r="D40" i="3"/>
  <c r="C40" i="3"/>
  <c r="F39" i="3"/>
  <c r="E39" i="3"/>
  <c r="D39" i="3"/>
  <c r="C39" i="3"/>
  <c r="F38" i="3"/>
  <c r="E38" i="3"/>
  <c r="D38" i="3"/>
  <c r="C38" i="3"/>
  <c r="F37" i="3"/>
  <c r="E37" i="3"/>
  <c r="D37" i="3"/>
  <c r="F36" i="3"/>
  <c r="E36" i="3"/>
  <c r="D36" i="3"/>
  <c r="C36" i="3"/>
  <c r="F35" i="3"/>
  <c r="E35" i="3"/>
  <c r="D35" i="3"/>
  <c r="C35" i="3"/>
  <c r="F34" i="3"/>
  <c r="E34" i="3"/>
  <c r="D34" i="3"/>
  <c r="C34" i="3"/>
  <c r="F33" i="3"/>
  <c r="E33" i="3"/>
  <c r="D33" i="3"/>
  <c r="C33" i="3"/>
  <c r="F32" i="3"/>
  <c r="E32" i="3"/>
  <c r="D32" i="3"/>
  <c r="C32" i="3"/>
  <c r="F31" i="3"/>
  <c r="E31" i="3"/>
  <c r="D31" i="3"/>
  <c r="H29" i="3"/>
  <c r="H31" i="3" s="1"/>
  <c r="G29" i="3"/>
  <c r="G24" i="3"/>
  <c r="C24" i="3"/>
  <c r="G23" i="3"/>
  <c r="G22" i="3"/>
  <c r="C21" i="3"/>
  <c r="G20" i="3"/>
  <c r="C20" i="3"/>
  <c r="G19" i="3"/>
  <c r="C19" i="3"/>
  <c r="G18" i="3"/>
  <c r="G17" i="3"/>
  <c r="G16" i="3"/>
  <c r="C16" i="3"/>
  <c r="G15" i="3"/>
  <c r="C15" i="3"/>
  <c r="G14" i="3"/>
  <c r="C14" i="3"/>
  <c r="G13" i="3"/>
  <c r="C13" i="3"/>
  <c r="G12" i="3"/>
  <c r="C5" i="3"/>
  <c r="B32" i="2"/>
  <c r="B31" i="2"/>
  <c r="B23" i="2"/>
  <c r="B22" i="2"/>
  <c r="B18" i="2"/>
  <c r="B17" i="2"/>
  <c r="O39" i="3" l="1"/>
  <c r="N39" i="3"/>
  <c r="O42" i="3"/>
  <c r="N42" i="3"/>
  <c r="N45" i="3"/>
  <c r="O45" i="3"/>
  <c r="O48" i="3"/>
  <c r="N48" i="3"/>
  <c r="O51" i="3"/>
  <c r="N51" i="3"/>
  <c r="O54" i="3"/>
  <c r="N54" i="3"/>
  <c r="N57" i="3"/>
  <c r="O57" i="3"/>
  <c r="O60" i="3"/>
  <c r="N60" i="3"/>
  <c r="O63" i="3"/>
  <c r="N63" i="3"/>
  <c r="O66" i="3"/>
  <c r="N66" i="3"/>
  <c r="N69" i="3"/>
  <c r="O69" i="3"/>
  <c r="O72" i="3"/>
  <c r="N72" i="3"/>
  <c r="O75" i="3"/>
  <c r="N75" i="3"/>
  <c r="O78" i="3"/>
  <c r="N78" i="3"/>
  <c r="N81" i="3"/>
  <c r="O81" i="3"/>
  <c r="O84" i="3"/>
  <c r="N84" i="3"/>
  <c r="N87" i="3"/>
  <c r="O87" i="3"/>
  <c r="O90" i="3"/>
  <c r="N90" i="3"/>
  <c r="N93" i="3"/>
  <c r="O93" i="3"/>
  <c r="O96" i="3"/>
  <c r="N96" i="3"/>
  <c r="O36" i="3"/>
  <c r="N36" i="3"/>
  <c r="N40" i="3"/>
  <c r="O40" i="3"/>
  <c r="O43" i="3"/>
  <c r="N43" i="3"/>
  <c r="N46" i="3"/>
  <c r="O46" i="3"/>
  <c r="O49" i="3"/>
  <c r="N49" i="3"/>
  <c r="N52" i="3"/>
  <c r="O52" i="3"/>
  <c r="O55" i="3"/>
  <c r="N55" i="3"/>
  <c r="N58" i="3"/>
  <c r="O58" i="3"/>
  <c r="O61" i="3"/>
  <c r="N61" i="3"/>
  <c r="N64" i="3"/>
  <c r="O64" i="3"/>
  <c r="O67" i="3"/>
  <c r="N67" i="3"/>
  <c r="N70" i="3"/>
  <c r="O70" i="3"/>
  <c r="O73" i="3"/>
  <c r="N73" i="3"/>
  <c r="N76" i="3"/>
  <c r="O76" i="3"/>
  <c r="O79" i="3"/>
  <c r="N79" i="3"/>
  <c r="N82" i="3"/>
  <c r="O82" i="3"/>
  <c r="O85" i="3"/>
  <c r="N85" i="3"/>
  <c r="N88" i="3"/>
  <c r="O88" i="3"/>
  <c r="O91" i="3"/>
  <c r="N91" i="3"/>
  <c r="N94" i="3"/>
  <c r="O94" i="3"/>
  <c r="O97" i="3"/>
  <c r="N97" i="3"/>
  <c r="O38" i="3"/>
  <c r="N38" i="3"/>
  <c r="O41" i="3"/>
  <c r="N41" i="3"/>
  <c r="O44" i="3"/>
  <c r="N44" i="3"/>
  <c r="O47" i="3"/>
  <c r="N47" i="3"/>
  <c r="O50" i="3"/>
  <c r="N50" i="3"/>
  <c r="O53" i="3"/>
  <c r="N53" i="3"/>
  <c r="O56" i="3"/>
  <c r="N56" i="3"/>
  <c r="O59" i="3"/>
  <c r="N59" i="3"/>
  <c r="O62" i="3"/>
  <c r="N62" i="3"/>
  <c r="O65" i="3"/>
  <c r="N65" i="3"/>
  <c r="O68" i="3"/>
  <c r="N68" i="3"/>
  <c r="O71" i="3"/>
  <c r="N71" i="3"/>
  <c r="O74" i="3"/>
  <c r="N74" i="3"/>
  <c r="O77" i="3"/>
  <c r="N77" i="3"/>
  <c r="O80" i="3"/>
  <c r="N80" i="3"/>
  <c r="O83" i="3"/>
  <c r="N83" i="3"/>
  <c r="O86" i="3"/>
  <c r="N86" i="3"/>
  <c r="O89" i="3"/>
  <c r="N89" i="3"/>
  <c r="O92" i="3"/>
  <c r="N92" i="3"/>
  <c r="O95" i="3"/>
  <c r="N95" i="3"/>
  <c r="M42" i="3"/>
  <c r="M57" i="3"/>
  <c r="M60" i="3"/>
  <c r="M66" i="3"/>
  <c r="M72" i="3"/>
  <c r="M78" i="3"/>
  <c r="M96" i="3"/>
  <c r="M36" i="3"/>
  <c r="M40" i="3"/>
  <c r="M43" i="3"/>
  <c r="M46" i="3"/>
  <c r="M49" i="3"/>
  <c r="M52" i="3"/>
  <c r="M55" i="3"/>
  <c r="M58" i="3"/>
  <c r="M61" i="3"/>
  <c r="M64" i="3"/>
  <c r="M67" i="3"/>
  <c r="M70" i="3"/>
  <c r="M73" i="3"/>
  <c r="M76" i="3"/>
  <c r="M79" i="3"/>
  <c r="M82" i="3"/>
  <c r="M85" i="3"/>
  <c r="M88" i="3"/>
  <c r="M91" i="3"/>
  <c r="M94" i="3"/>
  <c r="M97" i="3"/>
  <c r="M54" i="3"/>
  <c r="M90" i="3"/>
  <c r="M38" i="3"/>
  <c r="M41" i="3"/>
  <c r="M44" i="3"/>
  <c r="M47" i="3"/>
  <c r="M50" i="3"/>
  <c r="M53" i="3"/>
  <c r="M56" i="3"/>
  <c r="M59" i="3"/>
  <c r="M62" i="3"/>
  <c r="M65" i="3"/>
  <c r="M68" i="3"/>
  <c r="M71" i="3"/>
  <c r="M74" i="3"/>
  <c r="M77" i="3"/>
  <c r="M80" i="3"/>
  <c r="M83" i="3"/>
  <c r="M86" i="3"/>
  <c r="M89" i="3"/>
  <c r="M92" i="3"/>
  <c r="M95" i="3"/>
  <c r="M45" i="3"/>
  <c r="M87" i="3"/>
  <c r="M48" i="3"/>
  <c r="M84" i="3"/>
  <c r="M39" i="3"/>
  <c r="M51" i="3"/>
  <c r="M63" i="3"/>
  <c r="M69" i="3"/>
  <c r="M75" i="3"/>
  <c r="M81" i="3"/>
  <c r="M93" i="3"/>
  <c r="AA27" i="3"/>
  <c r="AW27" i="3"/>
  <c r="AH53" i="3"/>
  <c r="AB53" i="3"/>
  <c r="AG53" i="3"/>
  <c r="CV53" i="3"/>
  <c r="AF53" i="3"/>
  <c r="CW53" i="3"/>
  <c r="AK53" i="3"/>
  <c r="AE53" i="3"/>
  <c r="BH53" i="3"/>
  <c r="AJ53" i="3"/>
  <c r="AD53" i="3"/>
  <c r="CE53" i="3"/>
  <c r="CB53" i="3"/>
  <c r="CF53" i="3"/>
  <c r="CG53" i="3"/>
  <c r="BR53" i="3"/>
  <c r="BI53" i="3"/>
  <c r="CI53" i="3"/>
  <c r="CJ53" i="3"/>
  <c r="CK53" i="3"/>
  <c r="AI53" i="3"/>
  <c r="BM53" i="3"/>
  <c r="BZ53" i="3"/>
  <c r="BY53" i="3"/>
  <c r="BS53" i="3"/>
  <c r="BK53" i="3"/>
  <c r="CC53" i="3"/>
  <c r="BW53" i="3"/>
  <c r="CD53" i="3"/>
  <c r="AC53" i="3"/>
  <c r="CH53" i="3"/>
  <c r="BV53" i="3"/>
  <c r="BQ53" i="3"/>
  <c r="CA53" i="3"/>
  <c r="BU53" i="3"/>
  <c r="BO53" i="3"/>
  <c r="Y53" i="3"/>
  <c r="Z53" i="3"/>
  <c r="BX53" i="3"/>
  <c r="R53" i="3"/>
  <c r="BT53" i="3"/>
  <c r="S53" i="3"/>
  <c r="BN53" i="3"/>
  <c r="T53" i="3"/>
  <c r="BP53" i="3"/>
  <c r="U53" i="3"/>
  <c r="V53" i="3"/>
  <c r="Q53" i="3"/>
  <c r="BL53" i="3"/>
  <c r="W53" i="3"/>
  <c r="X53" i="3"/>
  <c r="BJ53" i="3"/>
  <c r="AI56" i="3"/>
  <c r="AC56" i="3"/>
  <c r="BI56" i="3"/>
  <c r="AG56" i="3"/>
  <c r="CV56" i="3"/>
  <c r="AF56" i="3"/>
  <c r="CW56" i="3"/>
  <c r="AB56" i="3"/>
  <c r="CC56" i="3"/>
  <c r="BH56" i="3"/>
  <c r="CD56" i="3"/>
  <c r="AJ56" i="3"/>
  <c r="CF56" i="3"/>
  <c r="CG56" i="3"/>
  <c r="AK56" i="3"/>
  <c r="CH56" i="3"/>
  <c r="CI56" i="3"/>
  <c r="AD56" i="3"/>
  <c r="CJ56" i="3"/>
  <c r="AH56" i="3"/>
  <c r="CA56" i="3"/>
  <c r="BU56" i="3"/>
  <c r="BJ56" i="3"/>
  <c r="BT56" i="3"/>
  <c r="CK56" i="3"/>
  <c r="BZ56" i="3"/>
  <c r="BY56" i="3"/>
  <c r="BS56" i="3"/>
  <c r="BX56" i="3"/>
  <c r="AE56" i="3"/>
  <c r="BR56" i="3"/>
  <c r="BW56" i="3"/>
  <c r="CB56" i="3"/>
  <c r="V56" i="3"/>
  <c r="W56" i="3"/>
  <c r="BO56" i="3"/>
  <c r="BL56" i="3"/>
  <c r="X56" i="3"/>
  <c r="Q56" i="3"/>
  <c r="CE56" i="3"/>
  <c r="Z56" i="3"/>
  <c r="BM56" i="3"/>
  <c r="R56" i="3"/>
  <c r="BK56" i="3"/>
  <c r="S56" i="3"/>
  <c r="U56" i="3"/>
  <c r="BN56" i="3"/>
  <c r="Y56" i="3"/>
  <c r="BV56" i="3"/>
  <c r="BQ56" i="3"/>
  <c r="BP56" i="3"/>
  <c r="T56" i="3"/>
  <c r="AK59" i="3"/>
  <c r="AE59" i="3"/>
  <c r="BH59" i="3"/>
  <c r="AJ59" i="3"/>
  <c r="AD59" i="3"/>
  <c r="AI59" i="3"/>
  <c r="AC59" i="3"/>
  <c r="BI59" i="3"/>
  <c r="AH59" i="3"/>
  <c r="AB59" i="3"/>
  <c r="AG59" i="3"/>
  <c r="CV59" i="3"/>
  <c r="CK59" i="3"/>
  <c r="BZ59" i="3"/>
  <c r="CC59" i="3"/>
  <c r="CD59" i="3"/>
  <c r="CE59" i="3"/>
  <c r="CW59" i="3"/>
  <c r="CF59" i="3"/>
  <c r="CG59" i="3"/>
  <c r="CH59" i="3"/>
  <c r="CI59" i="3"/>
  <c r="BV59" i="3"/>
  <c r="CJ59" i="3"/>
  <c r="BQ59" i="3"/>
  <c r="AF59" i="3"/>
  <c r="BT59" i="3"/>
  <c r="BY59" i="3"/>
  <c r="BS59" i="3"/>
  <c r="BX59" i="3"/>
  <c r="BK59" i="3"/>
  <c r="S59" i="3"/>
  <c r="BP59" i="3"/>
  <c r="BN59" i="3"/>
  <c r="T59" i="3"/>
  <c r="U59" i="3"/>
  <c r="BU59" i="3"/>
  <c r="BO59" i="3"/>
  <c r="BL59" i="3"/>
  <c r="W59" i="3"/>
  <c r="X59" i="3"/>
  <c r="Y59" i="3"/>
  <c r="BJ59" i="3"/>
  <c r="Z59" i="3"/>
  <c r="BM59" i="3"/>
  <c r="CB59" i="3"/>
  <c r="BR59" i="3"/>
  <c r="BW59" i="3"/>
  <c r="CA59" i="3"/>
  <c r="R59" i="3"/>
  <c r="Q59" i="3"/>
  <c r="V59" i="3"/>
  <c r="AF62" i="3"/>
  <c r="CW62" i="3"/>
  <c r="AJ62" i="3"/>
  <c r="AD62" i="3"/>
  <c r="AI62" i="3"/>
  <c r="AC62" i="3"/>
  <c r="BI62" i="3"/>
  <c r="CV62" i="3"/>
  <c r="CH62" i="3"/>
  <c r="AE62" i="3"/>
  <c r="CI62" i="3"/>
  <c r="AB62" i="3"/>
  <c r="CJ62" i="3"/>
  <c r="BH62" i="3"/>
  <c r="CC62" i="3"/>
  <c r="AG62" i="3"/>
  <c r="CD62" i="3"/>
  <c r="AK62" i="3"/>
  <c r="BX62" i="3"/>
  <c r="BP62" i="3"/>
  <c r="CB62" i="3"/>
  <c r="BR62" i="3"/>
  <c r="BW62" i="3"/>
  <c r="BN62" i="3"/>
  <c r="BV62" i="3"/>
  <c r="AH62" i="3"/>
  <c r="CA62" i="3"/>
  <c r="BQ62" i="3"/>
  <c r="BU62" i="3"/>
  <c r="CE62" i="3"/>
  <c r="BZ62" i="3"/>
  <c r="BT62" i="3"/>
  <c r="CF62" i="3"/>
  <c r="BY62" i="3"/>
  <c r="R62" i="3"/>
  <c r="T62" i="3"/>
  <c r="U62" i="3"/>
  <c r="BL62" i="3"/>
  <c r="V62" i="3"/>
  <c r="BO62" i="3"/>
  <c r="W62" i="3"/>
  <c r="CG62" i="3"/>
  <c r="X62" i="3"/>
  <c r="CK62" i="3"/>
  <c r="Y62" i="3"/>
  <c r="Z62" i="3"/>
  <c r="BM62" i="3"/>
  <c r="S62" i="3"/>
  <c r="BS62" i="3"/>
  <c r="BK62" i="3"/>
  <c r="Q62" i="3"/>
  <c r="BJ62" i="3"/>
  <c r="AH65" i="3"/>
  <c r="AB65" i="3"/>
  <c r="AG65" i="3"/>
  <c r="CV65" i="3"/>
  <c r="AF65" i="3"/>
  <c r="CW65" i="3"/>
  <c r="AK65" i="3"/>
  <c r="AE65" i="3"/>
  <c r="BH65" i="3"/>
  <c r="AJ65" i="3"/>
  <c r="AD65" i="3"/>
  <c r="CE65" i="3"/>
  <c r="CB65" i="3"/>
  <c r="CF65" i="3"/>
  <c r="CG65" i="3"/>
  <c r="BR65" i="3"/>
  <c r="CI65" i="3"/>
  <c r="CJ65" i="3"/>
  <c r="CK65" i="3"/>
  <c r="AC65" i="3"/>
  <c r="BI65" i="3"/>
  <c r="BM65" i="3"/>
  <c r="AI65" i="3"/>
  <c r="BY65" i="3"/>
  <c r="BS65" i="3"/>
  <c r="BK65" i="3"/>
  <c r="CC65" i="3"/>
  <c r="BW65" i="3"/>
  <c r="CD65" i="3"/>
  <c r="CH65" i="3"/>
  <c r="CA65" i="3"/>
  <c r="BV65" i="3"/>
  <c r="BU65" i="3"/>
  <c r="BZ65" i="3"/>
  <c r="Y65" i="3"/>
  <c r="BJ65" i="3"/>
  <c r="Z65" i="3"/>
  <c r="BP65" i="3"/>
  <c r="BN65" i="3"/>
  <c r="R65" i="3"/>
  <c r="S65" i="3"/>
  <c r="BX65" i="3"/>
  <c r="T65" i="3"/>
  <c r="BQ65" i="3"/>
  <c r="U65" i="3"/>
  <c r="BT65" i="3"/>
  <c r="BL65" i="3"/>
  <c r="V65" i="3"/>
  <c r="Q65" i="3"/>
  <c r="BO65" i="3"/>
  <c r="W65" i="3"/>
  <c r="X65" i="3"/>
  <c r="AI68" i="3"/>
  <c r="AC68" i="3"/>
  <c r="BI68" i="3"/>
  <c r="AG68" i="3"/>
  <c r="CV68" i="3"/>
  <c r="AF68" i="3"/>
  <c r="CW68" i="3"/>
  <c r="AD68" i="3"/>
  <c r="AH68" i="3"/>
  <c r="CC68" i="3"/>
  <c r="AE68" i="3"/>
  <c r="CD68" i="3"/>
  <c r="CF68" i="3"/>
  <c r="AB68" i="3"/>
  <c r="CG68" i="3"/>
  <c r="BH68" i="3"/>
  <c r="CH68" i="3"/>
  <c r="CI68" i="3"/>
  <c r="AJ68" i="3"/>
  <c r="CJ68" i="3"/>
  <c r="BU68" i="3"/>
  <c r="BJ68" i="3"/>
  <c r="AK68" i="3"/>
  <c r="BZ68" i="3"/>
  <c r="BT68" i="3"/>
  <c r="CK68" i="3"/>
  <c r="BY68" i="3"/>
  <c r="BS68" i="3"/>
  <c r="CB68" i="3"/>
  <c r="BR68" i="3"/>
  <c r="BX68" i="3"/>
  <c r="BW68" i="3"/>
  <c r="BO68" i="3"/>
  <c r="BL68" i="3"/>
  <c r="V68" i="3"/>
  <c r="CE68" i="3"/>
  <c r="W68" i="3"/>
  <c r="BV68" i="3"/>
  <c r="X68" i="3"/>
  <c r="Q68" i="3"/>
  <c r="Z68" i="3"/>
  <c r="BP68" i="3"/>
  <c r="BK68" i="3"/>
  <c r="BN68" i="3"/>
  <c r="R68" i="3"/>
  <c r="S68" i="3"/>
  <c r="CA68" i="3"/>
  <c r="BQ68" i="3"/>
  <c r="T68" i="3"/>
  <c r="U68" i="3"/>
  <c r="Y68" i="3"/>
  <c r="BM68" i="3"/>
  <c r="AK71" i="3"/>
  <c r="AE71" i="3"/>
  <c r="BH71" i="3"/>
  <c r="AJ71" i="3"/>
  <c r="AD71" i="3"/>
  <c r="AI71" i="3"/>
  <c r="AC71" i="3"/>
  <c r="BI71" i="3"/>
  <c r="AH71" i="3"/>
  <c r="AB71" i="3"/>
  <c r="AG71" i="3"/>
  <c r="CV71" i="3"/>
  <c r="CK71" i="3"/>
  <c r="CC71" i="3"/>
  <c r="CD71" i="3"/>
  <c r="CE71" i="3"/>
  <c r="AF71" i="3"/>
  <c r="CF71" i="3"/>
  <c r="CG71" i="3"/>
  <c r="CW71" i="3"/>
  <c r="CH71" i="3"/>
  <c r="CI71" i="3"/>
  <c r="CA71" i="3"/>
  <c r="BV71" i="3"/>
  <c r="CJ71" i="3"/>
  <c r="BQ71" i="3"/>
  <c r="BZ71" i="3"/>
  <c r="BT71" i="3"/>
  <c r="CB71" i="3"/>
  <c r="BY71" i="3"/>
  <c r="BS71" i="3"/>
  <c r="BR71" i="3"/>
  <c r="BX71" i="3"/>
  <c r="BW71" i="3"/>
  <c r="S71" i="3"/>
  <c r="BO71" i="3"/>
  <c r="BL71" i="3"/>
  <c r="U71" i="3"/>
  <c r="BJ71" i="3"/>
  <c r="BM71" i="3"/>
  <c r="Y71" i="3"/>
  <c r="BU71" i="3"/>
  <c r="Z71" i="3"/>
  <c r="BP71" i="3"/>
  <c r="X71" i="3"/>
  <c r="V71" i="3"/>
  <c r="W71" i="3"/>
  <c r="Q71" i="3"/>
  <c r="BN71" i="3"/>
  <c r="BK71" i="3"/>
  <c r="R71" i="3"/>
  <c r="T71" i="3"/>
  <c r="AF74" i="3"/>
  <c r="CW74" i="3"/>
  <c r="AJ74" i="3"/>
  <c r="AD74" i="3"/>
  <c r="AI74" i="3"/>
  <c r="AC74" i="3"/>
  <c r="BI74" i="3"/>
  <c r="AG74" i="3"/>
  <c r="CH74" i="3"/>
  <c r="AK74" i="3"/>
  <c r="CI74" i="3"/>
  <c r="AH74" i="3"/>
  <c r="CJ74" i="3"/>
  <c r="CV74" i="3"/>
  <c r="AE74" i="3"/>
  <c r="AB74" i="3"/>
  <c r="CC74" i="3"/>
  <c r="CD74" i="3"/>
  <c r="BH74" i="3"/>
  <c r="BR74" i="3"/>
  <c r="BX74" i="3"/>
  <c r="BP74" i="3"/>
  <c r="BW74" i="3"/>
  <c r="BN74" i="3"/>
  <c r="BV74" i="3"/>
  <c r="BQ74" i="3"/>
  <c r="BU74" i="3"/>
  <c r="CE74" i="3"/>
  <c r="BZ74" i="3"/>
  <c r="BT74" i="3"/>
  <c r="CF74" i="3"/>
  <c r="CA74" i="3"/>
  <c r="BK74" i="3"/>
  <c r="BS74" i="3"/>
  <c r="R74" i="3"/>
  <c r="BL74" i="3"/>
  <c r="CG74" i="3"/>
  <c r="BY74" i="3"/>
  <c r="BO74" i="3"/>
  <c r="CK74" i="3"/>
  <c r="V74" i="3"/>
  <c r="W74" i="3"/>
  <c r="BJ74" i="3"/>
  <c r="X74" i="3"/>
  <c r="BM74" i="3"/>
  <c r="Y74" i="3"/>
  <c r="U74" i="3"/>
  <c r="Z74" i="3"/>
  <c r="S74" i="3"/>
  <c r="T74" i="3"/>
  <c r="Q74" i="3"/>
  <c r="CB74" i="3"/>
  <c r="AH77" i="3"/>
  <c r="AB77" i="3"/>
  <c r="AG77" i="3"/>
  <c r="CV77" i="3"/>
  <c r="AF77" i="3"/>
  <c r="CW77" i="3"/>
  <c r="AK77" i="3"/>
  <c r="AE77" i="3"/>
  <c r="BH77" i="3"/>
  <c r="AJ77" i="3"/>
  <c r="AD77" i="3"/>
  <c r="BI77" i="3"/>
  <c r="CE77" i="3"/>
  <c r="CB77" i="3"/>
  <c r="CF77" i="3"/>
  <c r="CG77" i="3"/>
  <c r="BR77" i="3"/>
  <c r="CI77" i="3"/>
  <c r="CJ77" i="3"/>
  <c r="CK77" i="3"/>
  <c r="AI77" i="3"/>
  <c r="BM77" i="3"/>
  <c r="BY77" i="3"/>
  <c r="BS77" i="3"/>
  <c r="BK77" i="3"/>
  <c r="CC77" i="3"/>
  <c r="CA77" i="3"/>
  <c r="BW77" i="3"/>
  <c r="CD77" i="3"/>
  <c r="CH77" i="3"/>
  <c r="BV77" i="3"/>
  <c r="AC77" i="3"/>
  <c r="BU77" i="3"/>
  <c r="BT77" i="3"/>
  <c r="BP77" i="3"/>
  <c r="Y77" i="3"/>
  <c r="BQ77" i="3"/>
  <c r="BL77" i="3"/>
  <c r="BO77" i="3"/>
  <c r="BJ77" i="3"/>
  <c r="BX77" i="3"/>
  <c r="X77" i="3"/>
  <c r="Z77" i="3"/>
  <c r="BZ77" i="3"/>
  <c r="BN77" i="3"/>
  <c r="R77" i="3"/>
  <c r="S77" i="3"/>
  <c r="T77" i="3"/>
  <c r="U77" i="3"/>
  <c r="V77" i="3"/>
  <c r="Q77" i="3"/>
  <c r="W77" i="3"/>
  <c r="AI80" i="3"/>
  <c r="AC80" i="3"/>
  <c r="BI80" i="3"/>
  <c r="AG80" i="3"/>
  <c r="CV80" i="3"/>
  <c r="AF80" i="3"/>
  <c r="CW80" i="3"/>
  <c r="AJ80" i="3"/>
  <c r="CC80" i="3"/>
  <c r="AK80" i="3"/>
  <c r="CD80" i="3"/>
  <c r="AD80" i="3"/>
  <c r="CF80" i="3"/>
  <c r="AH80" i="3"/>
  <c r="CG80" i="3"/>
  <c r="AE80" i="3"/>
  <c r="CH80" i="3"/>
  <c r="CI80" i="3"/>
  <c r="CJ80" i="3"/>
  <c r="AB80" i="3"/>
  <c r="BU80" i="3"/>
  <c r="BJ80" i="3"/>
  <c r="CB80" i="3"/>
  <c r="BZ80" i="3"/>
  <c r="BT80" i="3"/>
  <c r="CK80" i="3"/>
  <c r="BR80" i="3"/>
  <c r="BY80" i="3"/>
  <c r="BS80" i="3"/>
  <c r="BX80" i="3"/>
  <c r="CA80" i="3"/>
  <c r="BW80" i="3"/>
  <c r="V80" i="3"/>
  <c r="BM80" i="3"/>
  <c r="BP80" i="3"/>
  <c r="X80" i="3"/>
  <c r="Q80" i="3"/>
  <c r="BV80" i="3"/>
  <c r="BK80" i="3"/>
  <c r="BH80" i="3"/>
  <c r="BN80" i="3"/>
  <c r="BQ80" i="3"/>
  <c r="BO80" i="3"/>
  <c r="R80" i="3"/>
  <c r="CE80" i="3"/>
  <c r="S80" i="3"/>
  <c r="T80" i="3"/>
  <c r="U80" i="3"/>
  <c r="W80" i="3"/>
  <c r="BL80" i="3"/>
  <c r="Y80" i="3"/>
  <c r="Z80" i="3"/>
  <c r="AK83" i="3"/>
  <c r="AE83" i="3"/>
  <c r="BH83" i="3"/>
  <c r="AJ83" i="3"/>
  <c r="AD83" i="3"/>
  <c r="AI83" i="3"/>
  <c r="AC83" i="3"/>
  <c r="BI83" i="3"/>
  <c r="AH83" i="3"/>
  <c r="AB83" i="3"/>
  <c r="AG83" i="3"/>
  <c r="CV83" i="3"/>
  <c r="CK83" i="3"/>
  <c r="CC83" i="3"/>
  <c r="CD83" i="3"/>
  <c r="CE83" i="3"/>
  <c r="CF83" i="3"/>
  <c r="CG83" i="3"/>
  <c r="CH83" i="3"/>
  <c r="CW83" i="3"/>
  <c r="CI83" i="3"/>
  <c r="BV83" i="3"/>
  <c r="CJ83" i="3"/>
  <c r="BQ83" i="3"/>
  <c r="BZ83" i="3"/>
  <c r="BT83" i="3"/>
  <c r="AF83" i="3"/>
  <c r="BR83" i="3"/>
  <c r="BY83" i="3"/>
  <c r="BS83" i="3"/>
  <c r="BX83" i="3"/>
  <c r="BO83" i="3"/>
  <c r="BL83" i="3"/>
  <c r="S83" i="3"/>
  <c r="CB83" i="3"/>
  <c r="U83" i="3"/>
  <c r="BM83" i="3"/>
  <c r="BP83" i="3"/>
  <c r="BK83" i="3"/>
  <c r="BN83" i="3"/>
  <c r="Q83" i="3"/>
  <c r="CA83" i="3"/>
  <c r="BJ83" i="3"/>
  <c r="R83" i="3"/>
  <c r="T83" i="3"/>
  <c r="BU83" i="3"/>
  <c r="BW83" i="3"/>
  <c r="V83" i="3"/>
  <c r="W83" i="3"/>
  <c r="X83" i="3"/>
  <c r="Y83" i="3"/>
  <c r="Z83" i="3"/>
  <c r="AF86" i="3"/>
  <c r="CW86" i="3"/>
  <c r="AJ86" i="3"/>
  <c r="AD86" i="3"/>
  <c r="AI86" i="3"/>
  <c r="AC86" i="3"/>
  <c r="BI86" i="3"/>
  <c r="CH86" i="3"/>
  <c r="BH86" i="3"/>
  <c r="CI86" i="3"/>
  <c r="CJ86" i="3"/>
  <c r="AG86" i="3"/>
  <c r="AK86" i="3"/>
  <c r="AH86" i="3"/>
  <c r="CC86" i="3"/>
  <c r="CV86" i="3"/>
  <c r="CD86" i="3"/>
  <c r="AE86" i="3"/>
  <c r="BX86" i="3"/>
  <c r="BP86" i="3"/>
  <c r="CA86" i="3"/>
  <c r="AB86" i="3"/>
  <c r="BW86" i="3"/>
  <c r="BN86" i="3"/>
  <c r="BV86" i="3"/>
  <c r="BQ86" i="3"/>
  <c r="CB86" i="3"/>
  <c r="BU86" i="3"/>
  <c r="CE86" i="3"/>
  <c r="BZ86" i="3"/>
  <c r="BT86" i="3"/>
  <c r="CF86" i="3"/>
  <c r="CG86" i="3"/>
  <c r="BR86" i="3"/>
  <c r="BL86" i="3"/>
  <c r="R86" i="3"/>
  <c r="BS86" i="3"/>
  <c r="BJ86" i="3"/>
  <c r="BM86" i="3"/>
  <c r="BY86" i="3"/>
  <c r="BK86" i="3"/>
  <c r="S86" i="3"/>
  <c r="CK86" i="3"/>
  <c r="T86" i="3"/>
  <c r="U86" i="3"/>
  <c r="V86" i="3"/>
  <c r="Q86" i="3"/>
  <c r="BO86" i="3"/>
  <c r="W86" i="3"/>
  <c r="X86" i="3"/>
  <c r="Y86" i="3"/>
  <c r="Z86" i="3"/>
  <c r="AH89" i="3"/>
  <c r="AB89" i="3"/>
  <c r="AG89" i="3"/>
  <c r="CV89" i="3"/>
  <c r="AF89" i="3"/>
  <c r="CW89" i="3"/>
  <c r="AK89" i="3"/>
  <c r="AE89" i="3"/>
  <c r="BH89" i="3"/>
  <c r="AJ89" i="3"/>
  <c r="AD89" i="3"/>
  <c r="CE89" i="3"/>
  <c r="CB89" i="3"/>
  <c r="CF89" i="3"/>
  <c r="CG89" i="3"/>
  <c r="BR89" i="3"/>
  <c r="BI89" i="3"/>
  <c r="CI89" i="3"/>
  <c r="CJ89" i="3"/>
  <c r="BM89" i="3"/>
  <c r="BY89" i="3"/>
  <c r="BS89" i="3"/>
  <c r="BK89" i="3"/>
  <c r="CC89" i="3"/>
  <c r="BW89" i="3"/>
  <c r="CD89" i="3"/>
  <c r="CH89" i="3"/>
  <c r="BV89" i="3"/>
  <c r="CK89" i="3"/>
  <c r="BU89" i="3"/>
  <c r="BQ89" i="3"/>
  <c r="Y89" i="3"/>
  <c r="BX89" i="3"/>
  <c r="BN89" i="3"/>
  <c r="AI89" i="3"/>
  <c r="CA89" i="3"/>
  <c r="BL89" i="3"/>
  <c r="BZ89" i="3"/>
  <c r="BO89" i="3"/>
  <c r="BP89" i="3"/>
  <c r="BJ89" i="3"/>
  <c r="T89" i="3"/>
  <c r="S89" i="3"/>
  <c r="U89" i="3"/>
  <c r="V89" i="3"/>
  <c r="AC89" i="3"/>
  <c r="W89" i="3"/>
  <c r="R89" i="3"/>
  <c r="BT89" i="3"/>
  <c r="X89" i="3"/>
  <c r="Z89" i="3"/>
  <c r="Q89" i="3"/>
  <c r="AI92" i="3"/>
  <c r="AC92" i="3"/>
  <c r="BI92" i="3"/>
  <c r="AG92" i="3"/>
  <c r="CV92" i="3"/>
  <c r="AF92" i="3"/>
  <c r="CW92" i="3"/>
  <c r="AB92" i="3"/>
  <c r="CC92" i="3"/>
  <c r="BH92" i="3"/>
  <c r="CD92" i="3"/>
  <c r="AJ92" i="3"/>
  <c r="CF92" i="3"/>
  <c r="AK92" i="3"/>
  <c r="AD92" i="3"/>
  <c r="AH92" i="3"/>
  <c r="CI92" i="3"/>
  <c r="BU92" i="3"/>
  <c r="BJ92" i="3"/>
  <c r="CJ92" i="3"/>
  <c r="CK92" i="3"/>
  <c r="BR92" i="3"/>
  <c r="BZ92" i="3"/>
  <c r="BT92" i="3"/>
  <c r="BY92" i="3"/>
  <c r="BS92" i="3"/>
  <c r="CA92" i="3"/>
  <c r="BX92" i="3"/>
  <c r="BW92" i="3"/>
  <c r="CE92" i="3"/>
  <c r="BP92" i="3"/>
  <c r="V92" i="3"/>
  <c r="CB92" i="3"/>
  <c r="X92" i="3"/>
  <c r="Q92" i="3"/>
  <c r="BN92" i="3"/>
  <c r="CG92" i="3"/>
  <c r="BV92" i="3"/>
  <c r="BO92" i="3"/>
  <c r="BL92" i="3"/>
  <c r="AE92" i="3"/>
  <c r="CH92" i="3"/>
  <c r="U92" i="3"/>
  <c r="T92" i="3"/>
  <c r="BK92" i="3"/>
  <c r="W92" i="3"/>
  <c r="Y92" i="3"/>
  <c r="Z92" i="3"/>
  <c r="S92" i="3"/>
  <c r="BQ92" i="3"/>
  <c r="BM92" i="3"/>
  <c r="R92" i="3"/>
  <c r="AK95" i="3"/>
  <c r="AE95" i="3"/>
  <c r="BH95" i="3"/>
  <c r="AJ95" i="3"/>
  <c r="AD95" i="3"/>
  <c r="AI95" i="3"/>
  <c r="AC95" i="3"/>
  <c r="BI95" i="3"/>
  <c r="AH95" i="3"/>
  <c r="AB95" i="3"/>
  <c r="AG95" i="3"/>
  <c r="CV95" i="3"/>
  <c r="CK95" i="3"/>
  <c r="CC95" i="3"/>
  <c r="CW95" i="3"/>
  <c r="CB95" i="3"/>
  <c r="BV95" i="3"/>
  <c r="CD95" i="3"/>
  <c r="BQ95" i="3"/>
  <c r="CF95" i="3"/>
  <c r="CG95" i="3"/>
  <c r="BR95" i="3"/>
  <c r="BZ95" i="3"/>
  <c r="BT95" i="3"/>
  <c r="CH95" i="3"/>
  <c r="AF95" i="3"/>
  <c r="CI95" i="3"/>
  <c r="BY95" i="3"/>
  <c r="BS95" i="3"/>
  <c r="CJ95" i="3"/>
  <c r="CA95" i="3"/>
  <c r="BX95" i="3"/>
  <c r="S95" i="3"/>
  <c r="CE95" i="3"/>
  <c r="BU95" i="3"/>
  <c r="BJ95" i="3"/>
  <c r="BM95" i="3"/>
  <c r="U95" i="3"/>
  <c r="BW95" i="3"/>
  <c r="BK95" i="3"/>
  <c r="BN95" i="3"/>
  <c r="X95" i="3"/>
  <c r="W95" i="3"/>
  <c r="Y95" i="3"/>
  <c r="Z95" i="3"/>
  <c r="V95" i="3"/>
  <c r="Q95" i="3"/>
  <c r="BL95" i="3"/>
  <c r="BP95" i="3"/>
  <c r="BO95" i="3"/>
  <c r="R95" i="3"/>
  <c r="T95" i="3"/>
  <c r="AG51" i="3"/>
  <c r="CV51" i="3"/>
  <c r="CI51" i="3"/>
  <c r="AF51" i="3"/>
  <c r="CW51" i="3"/>
  <c r="AK51" i="3"/>
  <c r="AE51" i="3"/>
  <c r="BH51" i="3"/>
  <c r="AJ51" i="3"/>
  <c r="AD51" i="3"/>
  <c r="AI51" i="3"/>
  <c r="AC51" i="3"/>
  <c r="CK51" i="3"/>
  <c r="BR51" i="3"/>
  <c r="BI51" i="3"/>
  <c r="CA51" i="3"/>
  <c r="CC51" i="3"/>
  <c r="CD51" i="3"/>
  <c r="AH51" i="3"/>
  <c r="CE51" i="3"/>
  <c r="CF51" i="3"/>
  <c r="CG51" i="3"/>
  <c r="AB51" i="3"/>
  <c r="BK51" i="3"/>
  <c r="BX51" i="3"/>
  <c r="BP51" i="3"/>
  <c r="CH51" i="3"/>
  <c r="BV51" i="3"/>
  <c r="BQ51" i="3"/>
  <c r="CB51" i="3"/>
  <c r="BU51" i="3"/>
  <c r="BT51" i="3"/>
  <c r="BY51" i="3"/>
  <c r="S51" i="3"/>
  <c r="CJ51" i="3"/>
  <c r="BJ51" i="3"/>
  <c r="T51" i="3"/>
  <c r="BM51" i="3"/>
  <c r="U51" i="3"/>
  <c r="W51" i="3"/>
  <c r="BN51" i="3"/>
  <c r="X51" i="3"/>
  <c r="Y51" i="3"/>
  <c r="BW51" i="3"/>
  <c r="Z51" i="3"/>
  <c r="BZ51" i="3"/>
  <c r="BS51" i="3"/>
  <c r="BL51" i="3"/>
  <c r="Q51" i="3"/>
  <c r="R51" i="3"/>
  <c r="V51" i="3"/>
  <c r="BO51" i="3"/>
  <c r="BI54" i="3"/>
  <c r="AH54" i="3"/>
  <c r="AB54" i="3"/>
  <c r="AF54" i="3"/>
  <c r="CW54" i="3"/>
  <c r="AK54" i="3"/>
  <c r="AE54" i="3"/>
  <c r="BH54" i="3"/>
  <c r="AI54" i="3"/>
  <c r="CH54" i="3"/>
  <c r="CI54" i="3"/>
  <c r="CB54" i="3"/>
  <c r="AJ54" i="3"/>
  <c r="CJ54" i="3"/>
  <c r="AC54" i="3"/>
  <c r="AG54" i="3"/>
  <c r="AD54" i="3"/>
  <c r="CC54" i="3"/>
  <c r="CD54" i="3"/>
  <c r="CV54" i="3"/>
  <c r="BT54" i="3"/>
  <c r="BZ54" i="3"/>
  <c r="BY54" i="3"/>
  <c r="BS54" i="3"/>
  <c r="BX54" i="3"/>
  <c r="BR54" i="3"/>
  <c r="BW54" i="3"/>
  <c r="CE54" i="3"/>
  <c r="BV54" i="3"/>
  <c r="CF54" i="3"/>
  <c r="BQ54" i="3"/>
  <c r="BL54" i="3"/>
  <c r="Q54" i="3"/>
  <c r="BO54" i="3"/>
  <c r="CG54" i="3"/>
  <c r="BU54" i="3"/>
  <c r="R54" i="3"/>
  <c r="BM54" i="3"/>
  <c r="BJ54" i="3"/>
  <c r="T54" i="3"/>
  <c r="U54" i="3"/>
  <c r="V54" i="3"/>
  <c r="BK54" i="3"/>
  <c r="W54" i="3"/>
  <c r="CA54" i="3"/>
  <c r="BN54" i="3"/>
  <c r="X54" i="3"/>
  <c r="BP54" i="3"/>
  <c r="Y54" i="3"/>
  <c r="S54" i="3"/>
  <c r="Z54" i="3"/>
  <c r="CK54" i="3"/>
  <c r="AJ57" i="3"/>
  <c r="AD57" i="3"/>
  <c r="AI57" i="3"/>
  <c r="AC57" i="3"/>
  <c r="AH57" i="3"/>
  <c r="AB57" i="3"/>
  <c r="AG57" i="3"/>
  <c r="CV57" i="3"/>
  <c r="AF57" i="3"/>
  <c r="CW57" i="3"/>
  <c r="CE57" i="3"/>
  <c r="CF57" i="3"/>
  <c r="CG57" i="3"/>
  <c r="CI57" i="3"/>
  <c r="CB57" i="3"/>
  <c r="BI57" i="3"/>
  <c r="CJ57" i="3"/>
  <c r="CK57" i="3"/>
  <c r="AK57" i="3"/>
  <c r="BQ57" i="3"/>
  <c r="CA57" i="3"/>
  <c r="BU57" i="3"/>
  <c r="BO57" i="3"/>
  <c r="CC57" i="3"/>
  <c r="BZ57" i="3"/>
  <c r="BY57" i="3"/>
  <c r="BS57" i="3"/>
  <c r="CD57" i="3"/>
  <c r="CH57" i="3"/>
  <c r="BX57" i="3"/>
  <c r="AE57" i="3"/>
  <c r="BR57" i="3"/>
  <c r="BW57" i="3"/>
  <c r="BV57" i="3"/>
  <c r="Y57" i="3"/>
  <c r="Z57" i="3"/>
  <c r="BH57" i="3"/>
  <c r="R57" i="3"/>
  <c r="BM57" i="3"/>
  <c r="BJ57" i="3"/>
  <c r="S57" i="3"/>
  <c r="BT57" i="3"/>
  <c r="T57" i="3"/>
  <c r="U57" i="3"/>
  <c r="V57" i="3"/>
  <c r="BN57" i="3"/>
  <c r="W57" i="3"/>
  <c r="X57" i="3"/>
  <c r="Q57" i="3"/>
  <c r="BL57" i="3"/>
  <c r="BK57" i="3"/>
  <c r="BP57" i="3"/>
  <c r="AK60" i="3"/>
  <c r="AE60" i="3"/>
  <c r="BH60" i="3"/>
  <c r="AI60" i="3"/>
  <c r="AC60" i="3"/>
  <c r="BI60" i="3"/>
  <c r="AH60" i="3"/>
  <c r="AB60" i="3"/>
  <c r="CC60" i="3"/>
  <c r="CD60" i="3"/>
  <c r="AF60" i="3"/>
  <c r="CF60" i="3"/>
  <c r="AJ60" i="3"/>
  <c r="CG60" i="3"/>
  <c r="AG60" i="3"/>
  <c r="CH60" i="3"/>
  <c r="CI60" i="3"/>
  <c r="CW60" i="3"/>
  <c r="CJ60" i="3"/>
  <c r="AD60" i="3"/>
  <c r="CB60" i="3"/>
  <c r="BR60" i="3"/>
  <c r="BW60" i="3"/>
  <c r="BN60" i="3"/>
  <c r="BV60" i="3"/>
  <c r="BL60" i="3"/>
  <c r="CK60" i="3"/>
  <c r="CA60" i="3"/>
  <c r="BU60" i="3"/>
  <c r="CV60" i="3"/>
  <c r="BT60" i="3"/>
  <c r="BZ60" i="3"/>
  <c r="BY60" i="3"/>
  <c r="BS60" i="3"/>
  <c r="V60" i="3"/>
  <c r="BK60" i="3"/>
  <c r="W60" i="3"/>
  <c r="BP60" i="3"/>
  <c r="X60" i="3"/>
  <c r="BQ60" i="3"/>
  <c r="Z60" i="3"/>
  <c r="BX60" i="3"/>
  <c r="BO60" i="3"/>
  <c r="CE60" i="3"/>
  <c r="BJ60" i="3"/>
  <c r="R60" i="3"/>
  <c r="BM60" i="3"/>
  <c r="S60" i="3"/>
  <c r="Q60" i="3"/>
  <c r="T60" i="3"/>
  <c r="U60" i="3"/>
  <c r="Y60" i="3"/>
  <c r="AG63" i="3"/>
  <c r="CV63" i="3"/>
  <c r="AF63" i="3"/>
  <c r="CW63" i="3"/>
  <c r="AK63" i="3"/>
  <c r="AE63" i="3"/>
  <c r="BH63" i="3"/>
  <c r="AJ63" i="3"/>
  <c r="AD63" i="3"/>
  <c r="AI63" i="3"/>
  <c r="AC63" i="3"/>
  <c r="CK63" i="3"/>
  <c r="BR63" i="3"/>
  <c r="CA63" i="3"/>
  <c r="CC63" i="3"/>
  <c r="CD63" i="3"/>
  <c r="BI63" i="3"/>
  <c r="CE63" i="3"/>
  <c r="CF63" i="3"/>
  <c r="CG63" i="3"/>
  <c r="CH63" i="3"/>
  <c r="BK63" i="3"/>
  <c r="AB63" i="3"/>
  <c r="CI63" i="3"/>
  <c r="BX63" i="3"/>
  <c r="BP63" i="3"/>
  <c r="CJ63" i="3"/>
  <c r="BV63" i="3"/>
  <c r="AH63" i="3"/>
  <c r="BU63" i="3"/>
  <c r="BZ63" i="3"/>
  <c r="BT63" i="3"/>
  <c r="BS63" i="3"/>
  <c r="BM63" i="3"/>
  <c r="S63" i="3"/>
  <c r="T63" i="3"/>
  <c r="U63" i="3"/>
  <c r="W63" i="3"/>
  <c r="X63" i="3"/>
  <c r="BQ63" i="3"/>
  <c r="Y63" i="3"/>
  <c r="BL63" i="3"/>
  <c r="Z63" i="3"/>
  <c r="BO63" i="3"/>
  <c r="BN63" i="3"/>
  <c r="R63" i="3"/>
  <c r="BW63" i="3"/>
  <c r="V63" i="3"/>
  <c r="CB63" i="3"/>
  <c r="BY63" i="3"/>
  <c r="Q63" i="3"/>
  <c r="BJ63" i="3"/>
  <c r="BI66" i="3"/>
  <c r="AH66" i="3"/>
  <c r="AB66" i="3"/>
  <c r="AF66" i="3"/>
  <c r="CW66" i="3"/>
  <c r="AK66" i="3"/>
  <c r="AE66" i="3"/>
  <c r="BH66" i="3"/>
  <c r="CH66" i="3"/>
  <c r="CV66" i="3"/>
  <c r="CI66" i="3"/>
  <c r="CB66" i="3"/>
  <c r="CJ66" i="3"/>
  <c r="AI66" i="3"/>
  <c r="AJ66" i="3"/>
  <c r="CC66" i="3"/>
  <c r="AC66" i="3"/>
  <c r="CD66" i="3"/>
  <c r="AG66" i="3"/>
  <c r="BZ66" i="3"/>
  <c r="BT66" i="3"/>
  <c r="AD66" i="3"/>
  <c r="BY66" i="3"/>
  <c r="BS66" i="3"/>
  <c r="BR66" i="3"/>
  <c r="BX66" i="3"/>
  <c r="BW66" i="3"/>
  <c r="CE66" i="3"/>
  <c r="CA66" i="3"/>
  <c r="BV66" i="3"/>
  <c r="CF66" i="3"/>
  <c r="CK66" i="3"/>
  <c r="Q66" i="3"/>
  <c r="BM66" i="3"/>
  <c r="BJ66" i="3"/>
  <c r="R66" i="3"/>
  <c r="T66" i="3"/>
  <c r="BU66" i="3"/>
  <c r="BP66" i="3"/>
  <c r="BK66" i="3"/>
  <c r="U66" i="3"/>
  <c r="BN66" i="3"/>
  <c r="V66" i="3"/>
  <c r="W66" i="3"/>
  <c r="X66" i="3"/>
  <c r="BQ66" i="3"/>
  <c r="Y66" i="3"/>
  <c r="BO66" i="3"/>
  <c r="BL66" i="3"/>
  <c r="S66" i="3"/>
  <c r="CG66" i="3"/>
  <c r="Z66" i="3"/>
  <c r="AJ69" i="3"/>
  <c r="AD69" i="3"/>
  <c r="AI69" i="3"/>
  <c r="AC69" i="3"/>
  <c r="AH69" i="3"/>
  <c r="AB69" i="3"/>
  <c r="AG69" i="3"/>
  <c r="CV69" i="3"/>
  <c r="AF69" i="3"/>
  <c r="CW69" i="3"/>
  <c r="CE69" i="3"/>
  <c r="CF69" i="3"/>
  <c r="CG69" i="3"/>
  <c r="CI69" i="3"/>
  <c r="CB69" i="3"/>
  <c r="CJ69" i="3"/>
  <c r="CK69" i="3"/>
  <c r="BH69" i="3"/>
  <c r="BI69" i="3"/>
  <c r="BQ69" i="3"/>
  <c r="BU69" i="3"/>
  <c r="BO69" i="3"/>
  <c r="CC69" i="3"/>
  <c r="BY69" i="3"/>
  <c r="BS69" i="3"/>
  <c r="CD69" i="3"/>
  <c r="CH69" i="3"/>
  <c r="BR69" i="3"/>
  <c r="BX69" i="3"/>
  <c r="BW69" i="3"/>
  <c r="CA69" i="3"/>
  <c r="Y69" i="3"/>
  <c r="AK69" i="3"/>
  <c r="BZ69" i="3"/>
  <c r="BL69" i="3"/>
  <c r="BM69" i="3"/>
  <c r="BJ69" i="3"/>
  <c r="R69" i="3"/>
  <c r="S69" i="3"/>
  <c r="BP69" i="3"/>
  <c r="T69" i="3"/>
  <c r="AE69" i="3"/>
  <c r="BK69" i="3"/>
  <c r="U69" i="3"/>
  <c r="BN69" i="3"/>
  <c r="V69" i="3"/>
  <c r="Q69" i="3"/>
  <c r="BT69" i="3"/>
  <c r="W69" i="3"/>
  <c r="X69" i="3"/>
  <c r="Z69" i="3"/>
  <c r="BV69" i="3"/>
  <c r="AK72" i="3"/>
  <c r="AE72" i="3"/>
  <c r="BH72" i="3"/>
  <c r="AI72" i="3"/>
  <c r="AC72" i="3"/>
  <c r="BI72" i="3"/>
  <c r="AH72" i="3"/>
  <c r="AB72" i="3"/>
  <c r="CW72" i="3"/>
  <c r="AD72" i="3"/>
  <c r="CC72" i="3"/>
  <c r="CV72" i="3"/>
  <c r="CD72" i="3"/>
  <c r="CF72" i="3"/>
  <c r="CG72" i="3"/>
  <c r="CH72" i="3"/>
  <c r="CI72" i="3"/>
  <c r="AF72" i="3"/>
  <c r="CJ72" i="3"/>
  <c r="AJ72" i="3"/>
  <c r="BW72" i="3"/>
  <c r="BN72" i="3"/>
  <c r="CA72" i="3"/>
  <c r="BV72" i="3"/>
  <c r="BL72" i="3"/>
  <c r="CK72" i="3"/>
  <c r="BU72" i="3"/>
  <c r="BZ72" i="3"/>
  <c r="BT72" i="3"/>
  <c r="CB72" i="3"/>
  <c r="BY72" i="3"/>
  <c r="BS72" i="3"/>
  <c r="BQ72" i="3"/>
  <c r="V72" i="3"/>
  <c r="X72" i="3"/>
  <c r="CE72" i="3"/>
  <c r="AG72" i="3"/>
  <c r="BJ72" i="3"/>
  <c r="BM72" i="3"/>
  <c r="BX72" i="3"/>
  <c r="R72" i="3"/>
  <c r="S72" i="3"/>
  <c r="BP72" i="3"/>
  <c r="BO72" i="3"/>
  <c r="T72" i="3"/>
  <c r="U72" i="3"/>
  <c r="W72" i="3"/>
  <c r="Q72" i="3"/>
  <c r="Y72" i="3"/>
  <c r="Z72" i="3"/>
  <c r="BR72" i="3"/>
  <c r="BK72" i="3"/>
  <c r="AG75" i="3"/>
  <c r="CV75" i="3"/>
  <c r="AF75" i="3"/>
  <c r="CW75" i="3"/>
  <c r="AK75" i="3"/>
  <c r="AE75" i="3"/>
  <c r="BH75" i="3"/>
  <c r="AJ75" i="3"/>
  <c r="AD75" i="3"/>
  <c r="AI75" i="3"/>
  <c r="AC75" i="3"/>
  <c r="CK75" i="3"/>
  <c r="BR75" i="3"/>
  <c r="CA75" i="3"/>
  <c r="CC75" i="3"/>
  <c r="CD75" i="3"/>
  <c r="CE75" i="3"/>
  <c r="AB75" i="3"/>
  <c r="CF75" i="3"/>
  <c r="CG75" i="3"/>
  <c r="CH75" i="3"/>
  <c r="BK75" i="3"/>
  <c r="CI75" i="3"/>
  <c r="BX75" i="3"/>
  <c r="BP75" i="3"/>
  <c r="CJ75" i="3"/>
  <c r="BI75" i="3"/>
  <c r="BV75" i="3"/>
  <c r="AH75" i="3"/>
  <c r="BU75" i="3"/>
  <c r="BZ75" i="3"/>
  <c r="BT75" i="3"/>
  <c r="CB75" i="3"/>
  <c r="S75" i="3"/>
  <c r="BW75" i="3"/>
  <c r="BN75" i="3"/>
  <c r="BQ75" i="3"/>
  <c r="U75" i="3"/>
  <c r="BL75" i="3"/>
  <c r="BY75" i="3"/>
  <c r="BO75" i="3"/>
  <c r="BJ75" i="3"/>
  <c r="R75" i="3"/>
  <c r="T75" i="3"/>
  <c r="V75" i="3"/>
  <c r="BM75" i="3"/>
  <c r="W75" i="3"/>
  <c r="X75" i="3"/>
  <c r="Q75" i="3"/>
  <c r="BS75" i="3"/>
  <c r="Y75" i="3"/>
  <c r="Z75" i="3"/>
  <c r="BI78" i="3"/>
  <c r="AH78" i="3"/>
  <c r="AB78" i="3"/>
  <c r="AF78" i="3"/>
  <c r="CW78" i="3"/>
  <c r="AK78" i="3"/>
  <c r="AE78" i="3"/>
  <c r="BH78" i="3"/>
  <c r="AC78" i="3"/>
  <c r="CH78" i="3"/>
  <c r="AG78" i="3"/>
  <c r="CI78" i="3"/>
  <c r="CB78" i="3"/>
  <c r="AD78" i="3"/>
  <c r="CJ78" i="3"/>
  <c r="CV78" i="3"/>
  <c r="CC78" i="3"/>
  <c r="AI78" i="3"/>
  <c r="CD78" i="3"/>
  <c r="BZ78" i="3"/>
  <c r="BT78" i="3"/>
  <c r="BR78" i="3"/>
  <c r="BY78" i="3"/>
  <c r="BS78" i="3"/>
  <c r="BX78" i="3"/>
  <c r="CA78" i="3"/>
  <c r="BW78" i="3"/>
  <c r="AJ78" i="3"/>
  <c r="CE78" i="3"/>
  <c r="BV78" i="3"/>
  <c r="CF78" i="3"/>
  <c r="BM78" i="3"/>
  <c r="BJ78" i="3"/>
  <c r="Q78" i="3"/>
  <c r="BP78" i="3"/>
  <c r="R78" i="3"/>
  <c r="BN78" i="3"/>
  <c r="BQ78" i="3"/>
  <c r="CG78" i="3"/>
  <c r="BU78" i="3"/>
  <c r="BL78" i="3"/>
  <c r="CK78" i="3"/>
  <c r="BO78" i="3"/>
  <c r="S78" i="3"/>
  <c r="T78" i="3"/>
  <c r="U78" i="3"/>
  <c r="V78" i="3"/>
  <c r="BK78" i="3"/>
  <c r="W78" i="3"/>
  <c r="X78" i="3"/>
  <c r="Y78" i="3"/>
  <c r="Z78" i="3"/>
  <c r="AJ81" i="3"/>
  <c r="AD81" i="3"/>
  <c r="AI81" i="3"/>
  <c r="AC81" i="3"/>
  <c r="AH81" i="3"/>
  <c r="AB81" i="3"/>
  <c r="AG81" i="3"/>
  <c r="CV81" i="3"/>
  <c r="AF81" i="3"/>
  <c r="CW81" i="3"/>
  <c r="CE81" i="3"/>
  <c r="BI81" i="3"/>
  <c r="CF81" i="3"/>
  <c r="CG81" i="3"/>
  <c r="CI81" i="3"/>
  <c r="CB81" i="3"/>
  <c r="CJ81" i="3"/>
  <c r="CK81" i="3"/>
  <c r="AE81" i="3"/>
  <c r="BH81" i="3"/>
  <c r="BQ81" i="3"/>
  <c r="BU81" i="3"/>
  <c r="BO81" i="3"/>
  <c r="AK81" i="3"/>
  <c r="CC81" i="3"/>
  <c r="BR81" i="3"/>
  <c r="BY81" i="3"/>
  <c r="BS81" i="3"/>
  <c r="CD81" i="3"/>
  <c r="CH81" i="3"/>
  <c r="BX81" i="3"/>
  <c r="CA81" i="3"/>
  <c r="BW81" i="3"/>
  <c r="Y81" i="3"/>
  <c r="BT81" i="3"/>
  <c r="BM81" i="3"/>
  <c r="BJ81" i="3"/>
  <c r="BZ81" i="3"/>
  <c r="BV81" i="3"/>
  <c r="BK81" i="3"/>
  <c r="BN81" i="3"/>
  <c r="T81" i="3"/>
  <c r="Q81" i="3"/>
  <c r="BP81" i="3"/>
  <c r="U81" i="3"/>
  <c r="S81" i="3"/>
  <c r="V81" i="3"/>
  <c r="W81" i="3"/>
  <c r="R81" i="3"/>
  <c r="X81" i="3"/>
  <c r="Z81" i="3"/>
  <c r="BL81" i="3"/>
  <c r="AK84" i="3"/>
  <c r="AE84" i="3"/>
  <c r="BH84" i="3"/>
  <c r="AI84" i="3"/>
  <c r="AC84" i="3"/>
  <c r="BI84" i="3"/>
  <c r="AH84" i="3"/>
  <c r="AB84" i="3"/>
  <c r="AF84" i="3"/>
  <c r="AJ84" i="3"/>
  <c r="CC84" i="3"/>
  <c r="AG84" i="3"/>
  <c r="CD84" i="3"/>
  <c r="CW84" i="3"/>
  <c r="CF84" i="3"/>
  <c r="AD84" i="3"/>
  <c r="CG84" i="3"/>
  <c r="CV84" i="3"/>
  <c r="CH84" i="3"/>
  <c r="CI84" i="3"/>
  <c r="CJ84" i="3"/>
  <c r="CA84" i="3"/>
  <c r="BW84" i="3"/>
  <c r="BN84" i="3"/>
  <c r="BV84" i="3"/>
  <c r="BL84" i="3"/>
  <c r="CK84" i="3"/>
  <c r="CB84" i="3"/>
  <c r="BU84" i="3"/>
  <c r="BZ84" i="3"/>
  <c r="BT84" i="3"/>
  <c r="BR84" i="3"/>
  <c r="BY84" i="3"/>
  <c r="BS84" i="3"/>
  <c r="V84" i="3"/>
  <c r="CE84" i="3"/>
  <c r="BO84" i="3"/>
  <c r="X84" i="3"/>
  <c r="BJ84" i="3"/>
  <c r="BM84" i="3"/>
  <c r="BP84" i="3"/>
  <c r="BQ84" i="3"/>
  <c r="BK84" i="3"/>
  <c r="BX84" i="3"/>
  <c r="U84" i="3"/>
  <c r="T84" i="3"/>
  <c r="W84" i="3"/>
  <c r="Q84" i="3"/>
  <c r="Y84" i="3"/>
  <c r="Z84" i="3"/>
  <c r="S84" i="3"/>
  <c r="R84" i="3"/>
  <c r="AG87" i="3"/>
  <c r="CV87" i="3"/>
  <c r="AF87" i="3"/>
  <c r="CW87" i="3"/>
  <c r="AK87" i="3"/>
  <c r="AE87" i="3"/>
  <c r="BH87" i="3"/>
  <c r="AJ87" i="3"/>
  <c r="AD87" i="3"/>
  <c r="AI87" i="3"/>
  <c r="AC87" i="3"/>
  <c r="CK87" i="3"/>
  <c r="BR87" i="3"/>
  <c r="BI87" i="3"/>
  <c r="CA87" i="3"/>
  <c r="CC87" i="3"/>
  <c r="CD87" i="3"/>
  <c r="CE87" i="3"/>
  <c r="AH87" i="3"/>
  <c r="CF87" i="3"/>
  <c r="CG87" i="3"/>
  <c r="CH87" i="3"/>
  <c r="BK87" i="3"/>
  <c r="CI87" i="3"/>
  <c r="BX87" i="3"/>
  <c r="CJ87" i="3"/>
  <c r="BV87" i="3"/>
  <c r="CB87" i="3"/>
  <c r="BU87" i="3"/>
  <c r="BZ87" i="3"/>
  <c r="BT87" i="3"/>
  <c r="S87" i="3"/>
  <c r="AB87" i="3"/>
  <c r="U87" i="3"/>
  <c r="BW87" i="3"/>
  <c r="BO87" i="3"/>
  <c r="BS87" i="3"/>
  <c r="BJ87" i="3"/>
  <c r="BP87" i="3"/>
  <c r="BM87" i="3"/>
  <c r="BY87" i="3"/>
  <c r="X87" i="3"/>
  <c r="BL87" i="3"/>
  <c r="Y87" i="3"/>
  <c r="BQ87" i="3"/>
  <c r="Z87" i="3"/>
  <c r="V87" i="3"/>
  <c r="W87" i="3"/>
  <c r="Q87" i="3"/>
  <c r="BN87" i="3"/>
  <c r="R87" i="3"/>
  <c r="T87" i="3"/>
  <c r="BI90" i="3"/>
  <c r="AH90" i="3"/>
  <c r="AB90" i="3"/>
  <c r="AF90" i="3"/>
  <c r="CW90" i="3"/>
  <c r="AK90" i="3"/>
  <c r="AE90" i="3"/>
  <c r="BH90" i="3"/>
  <c r="AI90" i="3"/>
  <c r="CH90" i="3"/>
  <c r="CI90" i="3"/>
  <c r="AJ90" i="3"/>
  <c r="CJ90" i="3"/>
  <c r="AC90" i="3"/>
  <c r="AG90" i="3"/>
  <c r="AD90" i="3"/>
  <c r="CC90" i="3"/>
  <c r="CV90" i="3"/>
  <c r="CG90" i="3"/>
  <c r="BR90" i="3"/>
  <c r="BZ90" i="3"/>
  <c r="BT90" i="3"/>
  <c r="CK90" i="3"/>
  <c r="BY90" i="3"/>
  <c r="BS90" i="3"/>
  <c r="CA90" i="3"/>
  <c r="BX90" i="3"/>
  <c r="BW90" i="3"/>
  <c r="BV90" i="3"/>
  <c r="CD90" i="3"/>
  <c r="CB90" i="3"/>
  <c r="Q90" i="3"/>
  <c r="BQ90" i="3"/>
  <c r="BK90" i="3"/>
  <c r="BN90" i="3"/>
  <c r="R90" i="3"/>
  <c r="CE90" i="3"/>
  <c r="CF90" i="3"/>
  <c r="BL90" i="3"/>
  <c r="BO90" i="3"/>
  <c r="BU90" i="3"/>
  <c r="Y90" i="3"/>
  <c r="W90" i="3"/>
  <c r="Z90" i="3"/>
  <c r="BP90" i="3"/>
  <c r="BJ90" i="3"/>
  <c r="X90" i="3"/>
  <c r="S90" i="3"/>
  <c r="T90" i="3"/>
  <c r="BM90" i="3"/>
  <c r="U90" i="3"/>
  <c r="V90" i="3"/>
  <c r="AJ93" i="3"/>
  <c r="AD93" i="3"/>
  <c r="AI93" i="3"/>
  <c r="AC93" i="3"/>
  <c r="AH93" i="3"/>
  <c r="AB93" i="3"/>
  <c r="AG93" i="3"/>
  <c r="CV93" i="3"/>
  <c r="AF93" i="3"/>
  <c r="CW93" i="3"/>
  <c r="CE93" i="3"/>
  <c r="CF93" i="3"/>
  <c r="CG93" i="3"/>
  <c r="CI93" i="3"/>
  <c r="BI93" i="3"/>
  <c r="AK93" i="3"/>
  <c r="AE93" i="3"/>
  <c r="BQ93" i="3"/>
  <c r="BH93" i="3"/>
  <c r="BU93" i="3"/>
  <c r="BO93" i="3"/>
  <c r="CD93" i="3"/>
  <c r="CH93" i="3"/>
  <c r="BY93" i="3"/>
  <c r="BS93" i="3"/>
  <c r="CJ93" i="3"/>
  <c r="CK93" i="3"/>
  <c r="CA93" i="3"/>
  <c r="BX93" i="3"/>
  <c r="BW93" i="3"/>
  <c r="BM93" i="3"/>
  <c r="BJ93" i="3"/>
  <c r="Y93" i="3"/>
  <c r="BP93" i="3"/>
  <c r="BR93" i="3"/>
  <c r="BT93" i="3"/>
  <c r="BK93" i="3"/>
  <c r="BN93" i="3"/>
  <c r="BZ93" i="3"/>
  <c r="BV93" i="3"/>
  <c r="BL93" i="3"/>
  <c r="X93" i="3"/>
  <c r="CC93" i="3"/>
  <c r="Z93" i="3"/>
  <c r="R93" i="3"/>
  <c r="S93" i="3"/>
  <c r="T93" i="3"/>
  <c r="CB93" i="3"/>
  <c r="U93" i="3"/>
  <c r="V93" i="3"/>
  <c r="Q93" i="3"/>
  <c r="W93" i="3"/>
  <c r="AK96" i="3"/>
  <c r="AE96" i="3"/>
  <c r="BH96" i="3"/>
  <c r="AI96" i="3"/>
  <c r="AC96" i="3"/>
  <c r="BI96" i="3"/>
  <c r="AH96" i="3"/>
  <c r="AB96" i="3"/>
  <c r="CC96" i="3"/>
  <c r="CD96" i="3"/>
  <c r="AF96" i="3"/>
  <c r="CF96" i="3"/>
  <c r="AJ96" i="3"/>
  <c r="AG96" i="3"/>
  <c r="CW96" i="3"/>
  <c r="AD96" i="3"/>
  <c r="CI96" i="3"/>
  <c r="BW96" i="3"/>
  <c r="BN96" i="3"/>
  <c r="CJ96" i="3"/>
  <c r="CK96" i="3"/>
  <c r="CB96" i="3"/>
  <c r="BV96" i="3"/>
  <c r="BL96" i="3"/>
  <c r="BU96" i="3"/>
  <c r="BR96" i="3"/>
  <c r="BZ96" i="3"/>
  <c r="BT96" i="3"/>
  <c r="CV96" i="3"/>
  <c r="BY96" i="3"/>
  <c r="BS96" i="3"/>
  <c r="CE96" i="3"/>
  <c r="V96" i="3"/>
  <c r="CG96" i="3"/>
  <c r="BX96" i="3"/>
  <c r="BJ96" i="3"/>
  <c r="X96" i="3"/>
  <c r="BQ96" i="3"/>
  <c r="BP96" i="3"/>
  <c r="CA96" i="3"/>
  <c r="BK96" i="3"/>
  <c r="BM96" i="3"/>
  <c r="Q96" i="3"/>
  <c r="R96" i="3"/>
  <c r="CH96" i="3"/>
  <c r="S96" i="3"/>
  <c r="T96" i="3"/>
  <c r="BO96" i="3"/>
  <c r="U96" i="3"/>
  <c r="W96" i="3"/>
  <c r="Y96" i="3"/>
  <c r="Z96" i="3"/>
  <c r="AG52" i="3"/>
  <c r="CV52" i="3"/>
  <c r="AK52" i="3"/>
  <c r="AE52" i="3"/>
  <c r="BH52" i="3"/>
  <c r="AJ52" i="3"/>
  <c r="AD52" i="3"/>
  <c r="AB52" i="3"/>
  <c r="AF52" i="3"/>
  <c r="CC52" i="3"/>
  <c r="AC52" i="3"/>
  <c r="CD52" i="3"/>
  <c r="CF52" i="3"/>
  <c r="CW52" i="3"/>
  <c r="CG52" i="3"/>
  <c r="CH52" i="3"/>
  <c r="CI52" i="3"/>
  <c r="AH52" i="3"/>
  <c r="CJ52" i="3"/>
  <c r="CK52" i="3"/>
  <c r="BZ52" i="3"/>
  <c r="BY52" i="3"/>
  <c r="BS52" i="3"/>
  <c r="BX52" i="3"/>
  <c r="BP52" i="3"/>
  <c r="BI52" i="3"/>
  <c r="CE52" i="3"/>
  <c r="BW52" i="3"/>
  <c r="BR52" i="3"/>
  <c r="BV52" i="3"/>
  <c r="BQ52" i="3"/>
  <c r="CB52" i="3"/>
  <c r="CA52" i="3"/>
  <c r="BU52" i="3"/>
  <c r="V52" i="3"/>
  <c r="W52" i="3"/>
  <c r="BJ52" i="3"/>
  <c r="X52" i="3"/>
  <c r="Z52" i="3"/>
  <c r="BT52" i="3"/>
  <c r="BN52" i="3"/>
  <c r="BK52" i="3"/>
  <c r="R52" i="3"/>
  <c r="S52" i="3"/>
  <c r="T52" i="3"/>
  <c r="Q52" i="3"/>
  <c r="AI52" i="3"/>
  <c r="BM52" i="3"/>
  <c r="U52" i="3"/>
  <c r="BL52" i="3"/>
  <c r="Y52" i="3"/>
  <c r="BO52" i="3"/>
  <c r="AI55" i="3"/>
  <c r="AC55" i="3"/>
  <c r="BI55" i="3"/>
  <c r="AH55" i="3"/>
  <c r="AB55" i="3"/>
  <c r="AG55" i="3"/>
  <c r="CV55" i="3"/>
  <c r="AF55" i="3"/>
  <c r="CW55" i="3"/>
  <c r="AK55" i="3"/>
  <c r="AE55" i="3"/>
  <c r="BH55" i="3"/>
  <c r="CK55" i="3"/>
  <c r="CB55" i="3"/>
  <c r="CC55" i="3"/>
  <c r="CD55" i="3"/>
  <c r="CE55" i="3"/>
  <c r="AD55" i="3"/>
  <c r="CF55" i="3"/>
  <c r="CG55" i="3"/>
  <c r="CH55" i="3"/>
  <c r="BO55" i="3"/>
  <c r="CI55" i="3"/>
  <c r="BT55" i="3"/>
  <c r="CJ55" i="3"/>
  <c r="BM55" i="3"/>
  <c r="BX55" i="3"/>
  <c r="BP55" i="3"/>
  <c r="AJ55" i="3"/>
  <c r="BR55" i="3"/>
  <c r="BW55" i="3"/>
  <c r="BV55" i="3"/>
  <c r="S55" i="3"/>
  <c r="BY55" i="3"/>
  <c r="BL55" i="3"/>
  <c r="T55" i="3"/>
  <c r="BQ55" i="3"/>
  <c r="U55" i="3"/>
  <c r="W55" i="3"/>
  <c r="BJ55" i="3"/>
  <c r="X55" i="3"/>
  <c r="Y55" i="3"/>
  <c r="Z55" i="3"/>
  <c r="BK55" i="3"/>
  <c r="CA55" i="3"/>
  <c r="BN55" i="3"/>
  <c r="Q55" i="3"/>
  <c r="BZ55" i="3"/>
  <c r="BS55" i="3"/>
  <c r="R55" i="3"/>
  <c r="V55" i="3"/>
  <c r="BU55" i="3"/>
  <c r="AJ58" i="3"/>
  <c r="AD58" i="3"/>
  <c r="BI58" i="3"/>
  <c r="AH58" i="3"/>
  <c r="AB58" i="3"/>
  <c r="AG58" i="3"/>
  <c r="CV58" i="3"/>
  <c r="AE58" i="3"/>
  <c r="CH58" i="3"/>
  <c r="AI58" i="3"/>
  <c r="CI58" i="3"/>
  <c r="AF58" i="3"/>
  <c r="CJ58" i="3"/>
  <c r="BH58" i="3"/>
  <c r="AC58" i="3"/>
  <c r="CW58" i="3"/>
  <c r="CC58" i="3"/>
  <c r="AK58" i="3"/>
  <c r="CD58" i="3"/>
  <c r="BV58" i="3"/>
  <c r="BL58" i="3"/>
  <c r="BQ58" i="3"/>
  <c r="CA58" i="3"/>
  <c r="BU58" i="3"/>
  <c r="BJ58" i="3"/>
  <c r="BT58" i="3"/>
  <c r="BZ58" i="3"/>
  <c r="BY58" i="3"/>
  <c r="BS58" i="3"/>
  <c r="CE58" i="3"/>
  <c r="BX58" i="3"/>
  <c r="CF58" i="3"/>
  <c r="BP58" i="3"/>
  <c r="BN58" i="3"/>
  <c r="R58" i="3"/>
  <c r="T58" i="3"/>
  <c r="CG58" i="3"/>
  <c r="U58" i="3"/>
  <c r="CK58" i="3"/>
  <c r="V58" i="3"/>
  <c r="BM58" i="3"/>
  <c r="W58" i="3"/>
  <c r="CB58" i="3"/>
  <c r="BR58" i="3"/>
  <c r="BW58" i="3"/>
  <c r="X58" i="3"/>
  <c r="Y58" i="3"/>
  <c r="S58" i="3"/>
  <c r="Z58" i="3"/>
  <c r="Q58" i="3"/>
  <c r="BO58" i="3"/>
  <c r="BK58" i="3"/>
  <c r="AF61" i="3"/>
  <c r="CW61" i="3"/>
  <c r="AK61" i="3"/>
  <c r="AE61" i="3"/>
  <c r="BH61" i="3"/>
  <c r="AJ61" i="3"/>
  <c r="AD61" i="3"/>
  <c r="AI61" i="3"/>
  <c r="AC61" i="3"/>
  <c r="BI61" i="3"/>
  <c r="AH61" i="3"/>
  <c r="AB61" i="3"/>
  <c r="CE61" i="3"/>
  <c r="CA61" i="3"/>
  <c r="CF61" i="3"/>
  <c r="CG61" i="3"/>
  <c r="BZ61" i="3"/>
  <c r="CI61" i="3"/>
  <c r="CJ61" i="3"/>
  <c r="CK61" i="3"/>
  <c r="AG61" i="3"/>
  <c r="CB61" i="3"/>
  <c r="BR61" i="3"/>
  <c r="BW61" i="3"/>
  <c r="CC61" i="3"/>
  <c r="BU61" i="3"/>
  <c r="CV61" i="3"/>
  <c r="CD61" i="3"/>
  <c r="CH61" i="3"/>
  <c r="BT61" i="3"/>
  <c r="BY61" i="3"/>
  <c r="BS61" i="3"/>
  <c r="Y61" i="3"/>
  <c r="BV61" i="3"/>
  <c r="Z61" i="3"/>
  <c r="BN61" i="3"/>
  <c r="BK61" i="3"/>
  <c r="BQ61" i="3"/>
  <c r="BL61" i="3"/>
  <c r="R61" i="3"/>
  <c r="BX61" i="3"/>
  <c r="BO61" i="3"/>
  <c r="S61" i="3"/>
  <c r="T61" i="3"/>
  <c r="U61" i="3"/>
  <c r="BJ61" i="3"/>
  <c r="V61" i="3"/>
  <c r="BM61" i="3"/>
  <c r="X61" i="3"/>
  <c r="Q61" i="3"/>
  <c r="BP61" i="3"/>
  <c r="W61" i="3"/>
  <c r="AG64" i="3"/>
  <c r="CV64" i="3"/>
  <c r="AK64" i="3"/>
  <c r="AE64" i="3"/>
  <c r="BH64" i="3"/>
  <c r="AJ64" i="3"/>
  <c r="AD64" i="3"/>
  <c r="AH64" i="3"/>
  <c r="CC64" i="3"/>
  <c r="AI64" i="3"/>
  <c r="CD64" i="3"/>
  <c r="AB64" i="3"/>
  <c r="CF64" i="3"/>
  <c r="AF64" i="3"/>
  <c r="CG64" i="3"/>
  <c r="AC64" i="3"/>
  <c r="CH64" i="3"/>
  <c r="BI64" i="3"/>
  <c r="CI64" i="3"/>
  <c r="CJ64" i="3"/>
  <c r="CW64" i="3"/>
  <c r="BY64" i="3"/>
  <c r="BS64" i="3"/>
  <c r="BX64" i="3"/>
  <c r="BP64" i="3"/>
  <c r="CK64" i="3"/>
  <c r="CB64" i="3"/>
  <c r="BW64" i="3"/>
  <c r="CA64" i="3"/>
  <c r="BV64" i="3"/>
  <c r="BU64" i="3"/>
  <c r="BJ64" i="3"/>
  <c r="V64" i="3"/>
  <c r="BM64" i="3"/>
  <c r="W64" i="3"/>
  <c r="X64" i="3"/>
  <c r="BN64" i="3"/>
  <c r="BK64" i="3"/>
  <c r="Z64" i="3"/>
  <c r="BQ64" i="3"/>
  <c r="BT64" i="3"/>
  <c r="BL64" i="3"/>
  <c r="R64" i="3"/>
  <c r="BO64" i="3"/>
  <c r="S64" i="3"/>
  <c r="BZ64" i="3"/>
  <c r="T64" i="3"/>
  <c r="U64" i="3"/>
  <c r="Y64" i="3"/>
  <c r="CE64" i="3"/>
  <c r="BR64" i="3"/>
  <c r="Q64" i="3"/>
  <c r="AI67" i="3"/>
  <c r="AC67" i="3"/>
  <c r="BI67" i="3"/>
  <c r="AH67" i="3"/>
  <c r="AB67" i="3"/>
  <c r="AG67" i="3"/>
  <c r="CV67" i="3"/>
  <c r="AF67" i="3"/>
  <c r="CW67" i="3"/>
  <c r="AK67" i="3"/>
  <c r="AE67" i="3"/>
  <c r="BH67" i="3"/>
  <c r="CK67" i="3"/>
  <c r="CB67" i="3"/>
  <c r="CC67" i="3"/>
  <c r="CD67" i="3"/>
  <c r="CE67" i="3"/>
  <c r="AJ67" i="3"/>
  <c r="CF67" i="3"/>
  <c r="CG67" i="3"/>
  <c r="CH67" i="3"/>
  <c r="BO67" i="3"/>
  <c r="CI67" i="3"/>
  <c r="BZ67" i="3"/>
  <c r="BT67" i="3"/>
  <c r="CJ67" i="3"/>
  <c r="BM67" i="3"/>
  <c r="BR67" i="3"/>
  <c r="BX67" i="3"/>
  <c r="BP67" i="3"/>
  <c r="BW67" i="3"/>
  <c r="CA67" i="3"/>
  <c r="BV67" i="3"/>
  <c r="S67" i="3"/>
  <c r="BS67" i="3"/>
  <c r="T67" i="3"/>
  <c r="U67" i="3"/>
  <c r="BY67" i="3"/>
  <c r="W67" i="3"/>
  <c r="X67" i="3"/>
  <c r="BU67" i="3"/>
  <c r="BK67" i="3"/>
  <c r="Y67" i="3"/>
  <c r="BN67" i="3"/>
  <c r="Z67" i="3"/>
  <c r="BJ67" i="3"/>
  <c r="BQ67" i="3"/>
  <c r="V67" i="3"/>
  <c r="AD67" i="3"/>
  <c r="R67" i="3"/>
  <c r="Q67" i="3"/>
  <c r="BL67" i="3"/>
  <c r="AJ70" i="3"/>
  <c r="AD70" i="3"/>
  <c r="BI70" i="3"/>
  <c r="AH70" i="3"/>
  <c r="AB70" i="3"/>
  <c r="AG70" i="3"/>
  <c r="CV70" i="3"/>
  <c r="AK70" i="3"/>
  <c r="CH70" i="3"/>
  <c r="CI70" i="3"/>
  <c r="CJ70" i="3"/>
  <c r="AE70" i="3"/>
  <c r="AI70" i="3"/>
  <c r="AF70" i="3"/>
  <c r="CC70" i="3"/>
  <c r="BH70" i="3"/>
  <c r="CD70" i="3"/>
  <c r="AC70" i="3"/>
  <c r="CA70" i="3"/>
  <c r="BV70" i="3"/>
  <c r="BL70" i="3"/>
  <c r="BQ70" i="3"/>
  <c r="BU70" i="3"/>
  <c r="BJ70" i="3"/>
  <c r="BZ70" i="3"/>
  <c r="BT70" i="3"/>
  <c r="CB70" i="3"/>
  <c r="BY70" i="3"/>
  <c r="BS70" i="3"/>
  <c r="CE70" i="3"/>
  <c r="BR70" i="3"/>
  <c r="BX70" i="3"/>
  <c r="CF70" i="3"/>
  <c r="BO70" i="3"/>
  <c r="CG70" i="3"/>
  <c r="R70" i="3"/>
  <c r="T70" i="3"/>
  <c r="BM70" i="3"/>
  <c r="U70" i="3"/>
  <c r="V70" i="3"/>
  <c r="W70" i="3"/>
  <c r="BP70" i="3"/>
  <c r="X70" i="3"/>
  <c r="BK70" i="3"/>
  <c r="Y70" i="3"/>
  <c r="Q70" i="3"/>
  <c r="BN70" i="3"/>
  <c r="BW70" i="3"/>
  <c r="CW70" i="3"/>
  <c r="CK70" i="3"/>
  <c r="S70" i="3"/>
  <c r="Z70" i="3"/>
  <c r="AF73" i="3"/>
  <c r="CW73" i="3"/>
  <c r="AK73" i="3"/>
  <c r="AE73" i="3"/>
  <c r="BH73" i="3"/>
  <c r="AJ73" i="3"/>
  <c r="AD73" i="3"/>
  <c r="AI73" i="3"/>
  <c r="AC73" i="3"/>
  <c r="BI73" i="3"/>
  <c r="AH73" i="3"/>
  <c r="AB73" i="3"/>
  <c r="CE73" i="3"/>
  <c r="CA73" i="3"/>
  <c r="CF73" i="3"/>
  <c r="CG73" i="3"/>
  <c r="CI73" i="3"/>
  <c r="CJ73" i="3"/>
  <c r="CK73" i="3"/>
  <c r="AG73" i="3"/>
  <c r="BW73" i="3"/>
  <c r="CC73" i="3"/>
  <c r="BU73" i="3"/>
  <c r="CD73" i="3"/>
  <c r="CV73" i="3"/>
  <c r="CH73" i="3"/>
  <c r="BZ73" i="3"/>
  <c r="BT73" i="3"/>
  <c r="CB73" i="3"/>
  <c r="BY73" i="3"/>
  <c r="BS73" i="3"/>
  <c r="BR73" i="3"/>
  <c r="BN73" i="3"/>
  <c r="BK73" i="3"/>
  <c r="Y73" i="3"/>
  <c r="BQ73" i="3"/>
  <c r="BV73" i="3"/>
  <c r="BO73" i="3"/>
  <c r="S73" i="3"/>
  <c r="BJ73" i="3"/>
  <c r="T73" i="3"/>
  <c r="BM73" i="3"/>
  <c r="U73" i="3"/>
  <c r="BX73" i="3"/>
  <c r="V73" i="3"/>
  <c r="BP73" i="3"/>
  <c r="Q73" i="3"/>
  <c r="R73" i="3"/>
  <c r="BL73" i="3"/>
  <c r="W73" i="3"/>
  <c r="X73" i="3"/>
  <c r="Z73" i="3"/>
  <c r="AG76" i="3"/>
  <c r="CV76" i="3"/>
  <c r="AK76" i="3"/>
  <c r="AE76" i="3"/>
  <c r="BH76" i="3"/>
  <c r="AJ76" i="3"/>
  <c r="AD76" i="3"/>
  <c r="CW76" i="3"/>
  <c r="CC76" i="3"/>
  <c r="CD76" i="3"/>
  <c r="AH76" i="3"/>
  <c r="CF76" i="3"/>
  <c r="CG76" i="3"/>
  <c r="AI76" i="3"/>
  <c r="CH76" i="3"/>
  <c r="CI76" i="3"/>
  <c r="AB76" i="3"/>
  <c r="CJ76" i="3"/>
  <c r="AF76" i="3"/>
  <c r="CB76" i="3"/>
  <c r="BY76" i="3"/>
  <c r="BS76" i="3"/>
  <c r="BR76" i="3"/>
  <c r="BX76" i="3"/>
  <c r="BP76" i="3"/>
  <c r="CK76" i="3"/>
  <c r="CA76" i="3"/>
  <c r="BW76" i="3"/>
  <c r="BI76" i="3"/>
  <c r="BV76" i="3"/>
  <c r="AC76" i="3"/>
  <c r="BU76" i="3"/>
  <c r="V76" i="3"/>
  <c r="BZ76" i="3"/>
  <c r="BN76" i="3"/>
  <c r="BK76" i="3"/>
  <c r="X76" i="3"/>
  <c r="BL76" i="3"/>
  <c r="CE76" i="3"/>
  <c r="BO76" i="3"/>
  <c r="U76" i="3"/>
  <c r="S76" i="3"/>
  <c r="T76" i="3"/>
  <c r="BQ76" i="3"/>
  <c r="W76" i="3"/>
  <c r="Y76" i="3"/>
  <c r="BT76" i="3"/>
  <c r="Z76" i="3"/>
  <c r="BJ76" i="3"/>
  <c r="BM76" i="3"/>
  <c r="Q76" i="3"/>
  <c r="R76" i="3"/>
  <c r="AI79" i="3"/>
  <c r="AC79" i="3"/>
  <c r="BI79" i="3"/>
  <c r="AH79" i="3"/>
  <c r="AB79" i="3"/>
  <c r="AG79" i="3"/>
  <c r="CV79" i="3"/>
  <c r="AF79" i="3"/>
  <c r="CW79" i="3"/>
  <c r="AK79" i="3"/>
  <c r="AE79" i="3"/>
  <c r="BH79" i="3"/>
  <c r="CK79" i="3"/>
  <c r="CB79" i="3"/>
  <c r="CC79" i="3"/>
  <c r="CD79" i="3"/>
  <c r="CE79" i="3"/>
  <c r="CF79" i="3"/>
  <c r="CG79" i="3"/>
  <c r="CH79" i="3"/>
  <c r="BO79" i="3"/>
  <c r="CI79" i="3"/>
  <c r="BZ79" i="3"/>
  <c r="BT79" i="3"/>
  <c r="CJ79" i="3"/>
  <c r="BM79" i="3"/>
  <c r="AD79" i="3"/>
  <c r="BX79" i="3"/>
  <c r="BP79" i="3"/>
  <c r="CA79" i="3"/>
  <c r="BW79" i="3"/>
  <c r="AJ79" i="3"/>
  <c r="BV79" i="3"/>
  <c r="S79" i="3"/>
  <c r="BR79" i="3"/>
  <c r="BJ79" i="3"/>
  <c r="U79" i="3"/>
  <c r="BS79" i="3"/>
  <c r="BK79" i="3"/>
  <c r="BN79" i="3"/>
  <c r="BQ79" i="3"/>
  <c r="BY79" i="3"/>
  <c r="BU79" i="3"/>
  <c r="BL79" i="3"/>
  <c r="X79" i="3"/>
  <c r="V79" i="3"/>
  <c r="W79" i="3"/>
  <c r="Y79" i="3"/>
  <c r="Z79" i="3"/>
  <c r="R79" i="3"/>
  <c r="T79" i="3"/>
  <c r="Q79" i="3"/>
  <c r="AJ82" i="3"/>
  <c r="AD82" i="3"/>
  <c r="BI82" i="3"/>
  <c r="AH82" i="3"/>
  <c r="AB82" i="3"/>
  <c r="AG82" i="3"/>
  <c r="CV82" i="3"/>
  <c r="BH82" i="3"/>
  <c r="CH82" i="3"/>
  <c r="AC82" i="3"/>
  <c r="CI82" i="3"/>
  <c r="CW82" i="3"/>
  <c r="CJ82" i="3"/>
  <c r="AK82" i="3"/>
  <c r="CC82" i="3"/>
  <c r="AE82" i="3"/>
  <c r="CD82" i="3"/>
  <c r="AI82" i="3"/>
  <c r="BV82" i="3"/>
  <c r="BL82" i="3"/>
  <c r="BQ82" i="3"/>
  <c r="CB82" i="3"/>
  <c r="BU82" i="3"/>
  <c r="BJ82" i="3"/>
  <c r="BZ82" i="3"/>
  <c r="BT82" i="3"/>
  <c r="AF82" i="3"/>
  <c r="BR82" i="3"/>
  <c r="BY82" i="3"/>
  <c r="BS82" i="3"/>
  <c r="CE82" i="3"/>
  <c r="BX82" i="3"/>
  <c r="CF82" i="3"/>
  <c r="CK82" i="3"/>
  <c r="CA82" i="3"/>
  <c r="BW82" i="3"/>
  <c r="R82" i="3"/>
  <c r="BP82" i="3"/>
  <c r="BK82" i="3"/>
  <c r="BN82" i="3"/>
  <c r="CG82" i="3"/>
  <c r="Y82" i="3"/>
  <c r="W82" i="3"/>
  <c r="Q82" i="3"/>
  <c r="Z82" i="3"/>
  <c r="BO82" i="3"/>
  <c r="X82" i="3"/>
  <c r="S82" i="3"/>
  <c r="BM82" i="3"/>
  <c r="T82" i="3"/>
  <c r="U82" i="3"/>
  <c r="V82" i="3"/>
  <c r="AF85" i="3"/>
  <c r="CW85" i="3"/>
  <c r="AK85" i="3"/>
  <c r="AE85" i="3"/>
  <c r="BH85" i="3"/>
  <c r="AJ85" i="3"/>
  <c r="AD85" i="3"/>
  <c r="AI85" i="3"/>
  <c r="AC85" i="3"/>
  <c r="BI85" i="3"/>
  <c r="AH85" i="3"/>
  <c r="AB85" i="3"/>
  <c r="CE85" i="3"/>
  <c r="CA85" i="3"/>
  <c r="CF85" i="3"/>
  <c r="CG85" i="3"/>
  <c r="CI85" i="3"/>
  <c r="CJ85" i="3"/>
  <c r="CK85" i="3"/>
  <c r="CV85" i="3"/>
  <c r="AG85" i="3"/>
  <c r="BW85" i="3"/>
  <c r="CC85" i="3"/>
  <c r="CB85" i="3"/>
  <c r="BU85" i="3"/>
  <c r="CD85" i="3"/>
  <c r="CH85" i="3"/>
  <c r="BZ85" i="3"/>
  <c r="BT85" i="3"/>
  <c r="BR85" i="3"/>
  <c r="BY85" i="3"/>
  <c r="BS85" i="3"/>
  <c r="BX85" i="3"/>
  <c r="Y85" i="3"/>
  <c r="BL85" i="3"/>
  <c r="BO85" i="3"/>
  <c r="BJ85" i="3"/>
  <c r="BM85" i="3"/>
  <c r="BV85" i="3"/>
  <c r="BP85" i="3"/>
  <c r="BQ85" i="3"/>
  <c r="X85" i="3"/>
  <c r="BK85" i="3"/>
  <c r="Q85" i="3"/>
  <c r="Z85" i="3"/>
  <c r="R85" i="3"/>
  <c r="BN85" i="3"/>
  <c r="S85" i="3"/>
  <c r="T85" i="3"/>
  <c r="U85" i="3"/>
  <c r="V85" i="3"/>
  <c r="W85" i="3"/>
  <c r="AG88" i="3"/>
  <c r="CV88" i="3"/>
  <c r="AK88" i="3"/>
  <c r="AE88" i="3"/>
  <c r="BH88" i="3"/>
  <c r="AJ88" i="3"/>
  <c r="AD88" i="3"/>
  <c r="AB88" i="3"/>
  <c r="AF88" i="3"/>
  <c r="CC88" i="3"/>
  <c r="AC88" i="3"/>
  <c r="CD88" i="3"/>
  <c r="CF88" i="3"/>
  <c r="CW88" i="3"/>
  <c r="CG88" i="3"/>
  <c r="CH88" i="3"/>
  <c r="CI88" i="3"/>
  <c r="AH88" i="3"/>
  <c r="CJ88" i="3"/>
  <c r="BY88" i="3"/>
  <c r="BS88" i="3"/>
  <c r="AI88" i="3"/>
  <c r="CA88" i="3"/>
  <c r="BX88" i="3"/>
  <c r="BP88" i="3"/>
  <c r="CK88" i="3"/>
  <c r="BW88" i="3"/>
  <c r="BV88" i="3"/>
  <c r="BI88" i="3"/>
  <c r="CB88" i="3"/>
  <c r="BU88" i="3"/>
  <c r="BN88" i="3"/>
  <c r="BK88" i="3"/>
  <c r="V88" i="3"/>
  <c r="BT88" i="3"/>
  <c r="X88" i="3"/>
  <c r="CE88" i="3"/>
  <c r="BL88" i="3"/>
  <c r="BZ88" i="3"/>
  <c r="BO88" i="3"/>
  <c r="BJ88" i="3"/>
  <c r="BM88" i="3"/>
  <c r="BQ88" i="3"/>
  <c r="R88" i="3"/>
  <c r="S88" i="3"/>
  <c r="T88" i="3"/>
  <c r="Q88" i="3"/>
  <c r="BR88" i="3"/>
  <c r="U88" i="3"/>
  <c r="W88" i="3"/>
  <c r="Y88" i="3"/>
  <c r="Z88" i="3"/>
  <c r="AI91" i="3"/>
  <c r="AC91" i="3"/>
  <c r="BI91" i="3"/>
  <c r="AH91" i="3"/>
  <c r="AB91" i="3"/>
  <c r="AG91" i="3"/>
  <c r="CV91" i="3"/>
  <c r="AF91" i="3"/>
  <c r="CW91" i="3"/>
  <c r="AK91" i="3"/>
  <c r="AE91" i="3"/>
  <c r="BH91" i="3"/>
  <c r="CK91" i="3"/>
  <c r="CB91" i="3"/>
  <c r="CC91" i="3"/>
  <c r="AD91" i="3"/>
  <c r="BO91" i="3"/>
  <c r="BR91" i="3"/>
  <c r="BZ91" i="3"/>
  <c r="BT91" i="3"/>
  <c r="CD91" i="3"/>
  <c r="BM91" i="3"/>
  <c r="CF91" i="3"/>
  <c r="CG91" i="3"/>
  <c r="CA91" i="3"/>
  <c r="BX91" i="3"/>
  <c r="CH91" i="3"/>
  <c r="CI91" i="3"/>
  <c r="BW91" i="3"/>
  <c r="CJ91" i="3"/>
  <c r="BV91" i="3"/>
  <c r="BU91" i="3"/>
  <c r="S91" i="3"/>
  <c r="AJ91" i="3"/>
  <c r="BQ91" i="3"/>
  <c r="BK91" i="3"/>
  <c r="U91" i="3"/>
  <c r="CE91" i="3"/>
  <c r="BS91" i="3"/>
  <c r="BL91" i="3"/>
  <c r="R91" i="3"/>
  <c r="BP91" i="3"/>
  <c r="BJ91" i="3"/>
  <c r="T91" i="3"/>
  <c r="V91" i="3"/>
  <c r="W91" i="3"/>
  <c r="X91" i="3"/>
  <c r="BN91" i="3"/>
  <c r="Y91" i="3"/>
  <c r="Q91" i="3"/>
  <c r="BY91" i="3"/>
  <c r="Z91" i="3"/>
  <c r="AJ94" i="3"/>
  <c r="AD94" i="3"/>
  <c r="BI94" i="3"/>
  <c r="AH94" i="3"/>
  <c r="AB94" i="3"/>
  <c r="AG94" i="3"/>
  <c r="CV94" i="3"/>
  <c r="AE94" i="3"/>
  <c r="CH94" i="3"/>
  <c r="AI94" i="3"/>
  <c r="CI94" i="3"/>
  <c r="AF94" i="3"/>
  <c r="CJ94" i="3"/>
  <c r="BH94" i="3"/>
  <c r="AC94" i="3"/>
  <c r="CW94" i="3"/>
  <c r="AK94" i="3"/>
  <c r="CG94" i="3"/>
  <c r="CB94" i="3"/>
  <c r="BV94" i="3"/>
  <c r="BL94" i="3"/>
  <c r="CK94" i="3"/>
  <c r="BQ94" i="3"/>
  <c r="BU94" i="3"/>
  <c r="BJ94" i="3"/>
  <c r="BR94" i="3"/>
  <c r="BZ94" i="3"/>
  <c r="BT94" i="3"/>
  <c r="BY94" i="3"/>
  <c r="BS94" i="3"/>
  <c r="CC94" i="3"/>
  <c r="CA94" i="3"/>
  <c r="BX94" i="3"/>
  <c r="CD94" i="3"/>
  <c r="CF94" i="3"/>
  <c r="BM94" i="3"/>
  <c r="BP94" i="3"/>
  <c r="R94" i="3"/>
  <c r="BW94" i="3"/>
  <c r="BK94" i="3"/>
  <c r="BN94" i="3"/>
  <c r="BO94" i="3"/>
  <c r="S94" i="3"/>
  <c r="CE94" i="3"/>
  <c r="T94" i="3"/>
  <c r="U94" i="3"/>
  <c r="V94" i="3"/>
  <c r="W94" i="3"/>
  <c r="X94" i="3"/>
  <c r="Y94" i="3"/>
  <c r="Z94" i="3"/>
  <c r="Q94" i="3"/>
  <c r="AF97" i="3"/>
  <c r="CW97" i="3"/>
  <c r="AK97" i="3"/>
  <c r="AE97" i="3"/>
  <c r="BH97" i="3"/>
  <c r="AJ97" i="3"/>
  <c r="AD97" i="3"/>
  <c r="AI97" i="3"/>
  <c r="AC97" i="3"/>
  <c r="BI97" i="3"/>
  <c r="AH97" i="3"/>
  <c r="AB97" i="3"/>
  <c r="CE97" i="3"/>
  <c r="CA97" i="3"/>
  <c r="CF97" i="3"/>
  <c r="CG97" i="3"/>
  <c r="CI97" i="3"/>
  <c r="AG97" i="3"/>
  <c r="BW97" i="3"/>
  <c r="CD97" i="3"/>
  <c r="CH97" i="3"/>
  <c r="BU97" i="3"/>
  <c r="CJ97" i="3"/>
  <c r="CK97" i="3"/>
  <c r="BR97" i="3"/>
  <c r="BZ97" i="3"/>
  <c r="BT97" i="3"/>
  <c r="CV97" i="3"/>
  <c r="BY97" i="3"/>
  <c r="BS97" i="3"/>
  <c r="BO97" i="3"/>
  <c r="Y97" i="3"/>
  <c r="CC97" i="3"/>
  <c r="CB97" i="3"/>
  <c r="BM97" i="3"/>
  <c r="BQ97" i="3"/>
  <c r="BP97" i="3"/>
  <c r="BN97" i="3"/>
  <c r="BK97" i="3"/>
  <c r="BL97" i="3"/>
  <c r="T97" i="3"/>
  <c r="Q97" i="3"/>
  <c r="R97" i="3"/>
  <c r="BX97" i="3"/>
  <c r="U97" i="3"/>
  <c r="V97" i="3"/>
  <c r="W97" i="3"/>
  <c r="S97" i="3"/>
  <c r="BJ97" i="3"/>
  <c r="X97" i="3"/>
  <c r="Z97" i="3"/>
  <c r="BV97" i="3"/>
  <c r="AL27" i="3"/>
  <c r="C18" i="3"/>
  <c r="C23" i="3"/>
  <c r="C17" i="3"/>
  <c r="C22" i="3"/>
  <c r="G36" i="3"/>
  <c r="AQ92" i="3"/>
  <c r="CS97" i="3"/>
  <c r="AS59" i="3"/>
  <c r="P89" i="3"/>
  <c r="AW89" i="3" s="1"/>
  <c r="P90" i="3"/>
  <c r="AW90" i="3" s="1"/>
  <c r="AP81" i="3"/>
  <c r="AA86" i="3"/>
  <c r="CL72" i="3"/>
  <c r="AP73" i="3"/>
  <c r="P83" i="3"/>
  <c r="AW83" i="3" s="1"/>
  <c r="J53" i="3"/>
  <c r="H35" i="3"/>
  <c r="G31" i="3"/>
  <c r="J31" i="3" s="1"/>
  <c r="AM93" i="3"/>
  <c r="AM68" i="3"/>
  <c r="AM57" i="3"/>
  <c r="AU72" i="3"/>
  <c r="AM56" i="3"/>
  <c r="AM58" i="3"/>
  <c r="AM94" i="3"/>
  <c r="AM92" i="3"/>
  <c r="AU54" i="3"/>
  <c r="AM81" i="3"/>
  <c r="AM82" i="3"/>
  <c r="AM80" i="3"/>
  <c r="AM70" i="3"/>
  <c r="AM69" i="3"/>
  <c r="AM90" i="3"/>
  <c r="AM78" i="3"/>
  <c r="AM66" i="3"/>
  <c r="AM54" i="3"/>
  <c r="AM89" i="3"/>
  <c r="AM77" i="3"/>
  <c r="AM65" i="3"/>
  <c r="AM53" i="3"/>
  <c r="AM67" i="3"/>
  <c r="AM88" i="3"/>
  <c r="AM76" i="3"/>
  <c r="AM64" i="3"/>
  <c r="AM52" i="3"/>
  <c r="AM79" i="3"/>
  <c r="AM87" i="3"/>
  <c r="AM75" i="3"/>
  <c r="AM63" i="3"/>
  <c r="AM51" i="3"/>
  <c r="AM91" i="3"/>
  <c r="P69" i="3"/>
  <c r="AW69" i="3" s="1"/>
  <c r="AM86" i="3"/>
  <c r="AM74" i="3"/>
  <c r="AM62" i="3"/>
  <c r="AM55" i="3"/>
  <c r="AM97" i="3"/>
  <c r="AM85" i="3"/>
  <c r="AM73" i="3"/>
  <c r="AM61" i="3"/>
  <c r="AQ57" i="3"/>
  <c r="AM96" i="3"/>
  <c r="AM84" i="3"/>
  <c r="AM72" i="3"/>
  <c r="AM60" i="3"/>
  <c r="AR54" i="3"/>
  <c r="AM95" i="3"/>
  <c r="AM83" i="3"/>
  <c r="AM71" i="3"/>
  <c r="AM59" i="3"/>
  <c r="L82" i="3"/>
  <c r="P93" i="3"/>
  <c r="AW93" i="3" s="1"/>
  <c r="AN78" i="3"/>
  <c r="AN72" i="3"/>
  <c r="AQ64" i="3"/>
  <c r="P96" i="3"/>
  <c r="AW96" i="3" s="1"/>
  <c r="P84" i="3"/>
  <c r="AW84" i="3" s="1"/>
  <c r="AN63" i="3"/>
  <c r="AA92" i="3"/>
  <c r="AO76" i="3"/>
  <c r="AS87" i="3"/>
  <c r="AN77" i="3"/>
  <c r="AA62" i="3"/>
  <c r="AO56" i="3"/>
  <c r="P65" i="3"/>
  <c r="AW65" i="3" s="1"/>
  <c r="AA59" i="3"/>
  <c r="CU71" i="3"/>
  <c r="P68" i="3"/>
  <c r="AW68" i="3" s="1"/>
  <c r="P53" i="3"/>
  <c r="AW53" i="3" s="1"/>
  <c r="AP61" i="3"/>
  <c r="AT78" i="3"/>
  <c r="AA65" i="3"/>
  <c r="AO68" i="3"/>
  <c r="P51" i="3"/>
  <c r="AW51" i="3" s="1"/>
  <c r="AP60" i="3"/>
  <c r="AU74" i="3"/>
  <c r="CL82" i="3"/>
  <c r="J83" i="3"/>
  <c r="DW83" i="3"/>
  <c r="DQ83" i="3"/>
  <c r="DX83" i="3"/>
  <c r="DR83" i="3"/>
  <c r="DJ83" i="3"/>
  <c r="EA83" i="3"/>
  <c r="DZ83" i="3"/>
  <c r="DY83" i="3"/>
  <c r="DV83" i="3"/>
  <c r="DU83" i="3"/>
  <c r="DT83" i="3"/>
  <c r="DG83" i="3"/>
  <c r="DM83" i="3"/>
  <c r="DO83" i="3"/>
  <c r="DH83" i="3"/>
  <c r="DF83" i="3"/>
  <c r="EB83" i="3"/>
  <c r="DI83" i="3"/>
  <c r="DP83" i="3"/>
  <c r="DN83" i="3"/>
  <c r="DL83" i="3"/>
  <c r="CZ83" i="3"/>
  <c r="CX83" i="3"/>
  <c r="DS83" i="3"/>
  <c r="DC83" i="3"/>
  <c r="DK83" i="3"/>
  <c r="DD83" i="3"/>
  <c r="DA83" i="3"/>
  <c r="CT83" i="3"/>
  <c r="CM83" i="3"/>
  <c r="DE83" i="3"/>
  <c r="DB83" i="3"/>
  <c r="CR83" i="3"/>
  <c r="CQ83" i="3"/>
  <c r="CL83" i="3"/>
  <c r="CS83" i="3"/>
  <c r="CU83" i="3"/>
  <c r="CY83" i="3"/>
  <c r="CO83" i="3"/>
  <c r="CP83" i="3"/>
  <c r="AP83" i="3"/>
  <c r="AR83" i="3"/>
  <c r="CN83" i="3"/>
  <c r="AQ83" i="3"/>
  <c r="AN83" i="3"/>
  <c r="AA83" i="3"/>
  <c r="AT83" i="3"/>
  <c r="AU83" i="3"/>
  <c r="AS83" i="3"/>
  <c r="AV83" i="3"/>
  <c r="K61" i="3"/>
  <c r="P92" i="3"/>
  <c r="AW92" i="3" s="1"/>
  <c r="P76" i="3"/>
  <c r="AW76" i="3" s="1"/>
  <c r="P61" i="3"/>
  <c r="AW61" i="3" s="1"/>
  <c r="AA80" i="3"/>
  <c r="AQ93" i="3"/>
  <c r="AR91" i="3"/>
  <c r="AS75" i="3"/>
  <c r="AT76" i="3"/>
  <c r="K52" i="3"/>
  <c r="P75" i="3"/>
  <c r="AW75" i="3" s="1"/>
  <c r="P60" i="3"/>
  <c r="AW60" i="3" s="1"/>
  <c r="AA79" i="3"/>
  <c r="AP89" i="3"/>
  <c r="AR82" i="3"/>
  <c r="AS74" i="3"/>
  <c r="AT60" i="3"/>
  <c r="AV81" i="3"/>
  <c r="CN91" i="3"/>
  <c r="L38" i="3"/>
  <c r="K53" i="3"/>
  <c r="DZ53" i="3"/>
  <c r="DT53" i="3"/>
  <c r="DN53" i="3"/>
  <c r="EA53" i="3"/>
  <c r="DU53" i="3"/>
  <c r="DO53" i="3"/>
  <c r="DX53" i="3"/>
  <c r="DW53" i="3"/>
  <c r="DV53" i="3"/>
  <c r="DG53" i="3"/>
  <c r="DL53" i="3"/>
  <c r="DJ53" i="3"/>
  <c r="DP53" i="3"/>
  <c r="DR53" i="3"/>
  <c r="DK53" i="3"/>
  <c r="DH53" i="3"/>
  <c r="DE53" i="3"/>
  <c r="EB53" i="3"/>
  <c r="DY53" i="3"/>
  <c r="DM53" i="3"/>
  <c r="DC53" i="3"/>
  <c r="CY53" i="3"/>
  <c r="CS53" i="3"/>
  <c r="DA53" i="3"/>
  <c r="DS53" i="3"/>
  <c r="DD53" i="3"/>
  <c r="DB53" i="3"/>
  <c r="CT53" i="3"/>
  <c r="CR53" i="3"/>
  <c r="CP53" i="3"/>
  <c r="CZ53" i="3"/>
  <c r="DI53" i="3"/>
  <c r="CL53" i="3"/>
  <c r="CM53" i="3"/>
  <c r="DF53" i="3"/>
  <c r="CO53" i="3"/>
  <c r="CU53" i="3"/>
  <c r="CN53" i="3"/>
  <c r="CQ53" i="3"/>
  <c r="AS53" i="3"/>
  <c r="CX53" i="3"/>
  <c r="AV53" i="3"/>
  <c r="AU53" i="3"/>
  <c r="AR53" i="3"/>
  <c r="AQ53" i="3"/>
  <c r="AN53" i="3"/>
  <c r="AT53" i="3"/>
  <c r="DQ53" i="3"/>
  <c r="AA53" i="3"/>
  <c r="L62" i="3"/>
  <c r="EB62" i="3"/>
  <c r="DV62" i="3"/>
  <c r="DP62" i="3"/>
  <c r="EA62" i="3"/>
  <c r="DU62" i="3"/>
  <c r="DO62" i="3"/>
  <c r="DZ62" i="3"/>
  <c r="DT62" i="3"/>
  <c r="DN62" i="3"/>
  <c r="DW62" i="3"/>
  <c r="DM62" i="3"/>
  <c r="DI62" i="3"/>
  <c r="DH62" i="3"/>
  <c r="DS62" i="3"/>
  <c r="DJ62" i="3"/>
  <c r="DL62" i="3"/>
  <c r="DE62" i="3"/>
  <c r="DC62" i="3"/>
  <c r="DQ62" i="3"/>
  <c r="DK62" i="3"/>
  <c r="DD62" i="3"/>
  <c r="DX62" i="3"/>
  <c r="DG62" i="3"/>
  <c r="DY62" i="3"/>
  <c r="CO62" i="3"/>
  <c r="CS62" i="3"/>
  <c r="CN62" i="3"/>
  <c r="CY62" i="3"/>
  <c r="CU62" i="3"/>
  <c r="DB62" i="3"/>
  <c r="DR62" i="3"/>
  <c r="DF62" i="3"/>
  <c r="CR62" i="3"/>
  <c r="CM62" i="3"/>
  <c r="CL62" i="3"/>
  <c r="CP62" i="3"/>
  <c r="CQ62" i="3"/>
  <c r="CT62" i="3"/>
  <c r="CX62" i="3"/>
  <c r="CZ62" i="3"/>
  <c r="DA62" i="3"/>
  <c r="AQ62" i="3"/>
  <c r="AN62" i="3"/>
  <c r="AS62" i="3"/>
  <c r="AP62" i="3"/>
  <c r="AU62" i="3"/>
  <c r="AO62" i="3"/>
  <c r="AT62" i="3"/>
  <c r="DY68" i="3"/>
  <c r="DS68" i="3"/>
  <c r="DM68" i="3"/>
  <c r="DX68" i="3"/>
  <c r="DR68" i="3"/>
  <c r="DW68" i="3"/>
  <c r="DQ68" i="3"/>
  <c r="DP68" i="3"/>
  <c r="DL68" i="3"/>
  <c r="EB68" i="3"/>
  <c r="EA68" i="3"/>
  <c r="DK68" i="3"/>
  <c r="DT68" i="3"/>
  <c r="DF68" i="3"/>
  <c r="DD68" i="3"/>
  <c r="DB68" i="3"/>
  <c r="DO68" i="3"/>
  <c r="DZ68" i="3"/>
  <c r="DI68" i="3"/>
  <c r="DE68" i="3"/>
  <c r="DU68" i="3"/>
  <c r="DC68" i="3"/>
  <c r="CT68" i="3"/>
  <c r="DH68" i="3"/>
  <c r="DJ68" i="3"/>
  <c r="DG68" i="3"/>
  <c r="DA68" i="3"/>
  <c r="CL68" i="3"/>
  <c r="DV68" i="3"/>
  <c r="DN68" i="3"/>
  <c r="CZ68" i="3"/>
  <c r="CQ68" i="3"/>
  <c r="CX68" i="3"/>
  <c r="CS68" i="3"/>
  <c r="CR68" i="3"/>
  <c r="CP68" i="3"/>
  <c r="CN68" i="3"/>
  <c r="CU68" i="3"/>
  <c r="CO68" i="3"/>
  <c r="CY68" i="3"/>
  <c r="CM68" i="3"/>
  <c r="AU68" i="3"/>
  <c r="AA68" i="3"/>
  <c r="AQ68" i="3"/>
  <c r="AN68" i="3"/>
  <c r="AV68" i="3"/>
  <c r="AT68" i="3"/>
  <c r="AP68" i="3"/>
  <c r="K77" i="3"/>
  <c r="DZ77" i="3"/>
  <c r="DT77" i="3"/>
  <c r="DN77" i="3"/>
  <c r="EA77" i="3"/>
  <c r="DU77" i="3"/>
  <c r="DO77" i="3"/>
  <c r="DG77" i="3"/>
  <c r="DF77" i="3"/>
  <c r="DQ77" i="3"/>
  <c r="DJ77" i="3"/>
  <c r="DS77" i="3"/>
  <c r="DL77" i="3"/>
  <c r="DM77" i="3"/>
  <c r="DE77" i="3"/>
  <c r="DP77" i="3"/>
  <c r="DK77" i="3"/>
  <c r="DR77" i="3"/>
  <c r="DA77" i="3"/>
  <c r="CY77" i="3"/>
  <c r="CS77" i="3"/>
  <c r="DI77" i="3"/>
  <c r="DD77" i="3"/>
  <c r="EB77" i="3"/>
  <c r="DV77" i="3"/>
  <c r="DH77" i="3"/>
  <c r="CX77" i="3"/>
  <c r="DB77" i="3"/>
  <c r="CP77" i="3"/>
  <c r="DY77" i="3"/>
  <c r="DC77" i="3"/>
  <c r="CU77" i="3"/>
  <c r="DX77" i="3"/>
  <c r="CL77" i="3"/>
  <c r="DW77" i="3"/>
  <c r="CM77" i="3"/>
  <c r="CZ77" i="3"/>
  <c r="CR77" i="3"/>
  <c r="CT77" i="3"/>
  <c r="CQ77" i="3"/>
  <c r="AV77" i="3"/>
  <c r="CN77" i="3"/>
  <c r="AT77" i="3"/>
  <c r="AS77" i="3"/>
  <c r="AP77" i="3"/>
  <c r="CO77" i="3"/>
  <c r="AQ77" i="3"/>
  <c r="AA77" i="3"/>
  <c r="AU77" i="3"/>
  <c r="AR77" i="3"/>
  <c r="AO77" i="3"/>
  <c r="DY92" i="3"/>
  <c r="DS92" i="3"/>
  <c r="DM92" i="3"/>
  <c r="DX92" i="3"/>
  <c r="DR92" i="3"/>
  <c r="DW92" i="3"/>
  <c r="DT92" i="3"/>
  <c r="DL92" i="3"/>
  <c r="DK92" i="3"/>
  <c r="DP92" i="3"/>
  <c r="DG92" i="3"/>
  <c r="DI92" i="3"/>
  <c r="DD92" i="3"/>
  <c r="DB92" i="3"/>
  <c r="DN92" i="3"/>
  <c r="DH92" i="3"/>
  <c r="EB92" i="3"/>
  <c r="EA92" i="3"/>
  <c r="DJ92" i="3"/>
  <c r="DF92" i="3"/>
  <c r="DO92" i="3"/>
  <c r="CT92" i="3"/>
  <c r="DZ92" i="3"/>
  <c r="DQ92" i="3"/>
  <c r="DE92" i="3"/>
  <c r="DU92" i="3"/>
  <c r="DV92" i="3"/>
  <c r="DC92" i="3"/>
  <c r="CX92" i="3"/>
  <c r="CR92" i="3"/>
  <c r="CQ92" i="3"/>
  <c r="CY92" i="3"/>
  <c r="CS92" i="3"/>
  <c r="DA92" i="3"/>
  <c r="CU92" i="3"/>
  <c r="CO92" i="3"/>
  <c r="CL92" i="3"/>
  <c r="CN92" i="3"/>
  <c r="CZ92" i="3"/>
  <c r="CP92" i="3"/>
  <c r="AS92" i="3"/>
  <c r="AP92" i="3"/>
  <c r="AV92" i="3"/>
  <c r="AO92" i="3"/>
  <c r="AU92" i="3"/>
  <c r="CM92" i="3"/>
  <c r="AR92" i="3"/>
  <c r="K64" i="3"/>
  <c r="AR97" i="3"/>
  <c r="J91" i="3"/>
  <c r="K49" i="3"/>
  <c r="P74" i="3"/>
  <c r="AW74" i="3" s="1"/>
  <c r="P58" i="3"/>
  <c r="AW58" i="3" s="1"/>
  <c r="AA74" i="3"/>
  <c r="AO97" i="3"/>
  <c r="AP88" i="3"/>
  <c r="AQ86" i="3"/>
  <c r="AR71" i="3"/>
  <c r="AS73" i="3"/>
  <c r="AV62" i="3"/>
  <c r="L36" i="3"/>
  <c r="K42" i="3"/>
  <c r="L48" i="3"/>
  <c r="I51" i="3"/>
  <c r="DY51" i="3"/>
  <c r="DS51" i="3"/>
  <c r="DM51" i="3"/>
  <c r="DZ51" i="3"/>
  <c r="DT51" i="3"/>
  <c r="DN51" i="3"/>
  <c r="DP51" i="3"/>
  <c r="DI51" i="3"/>
  <c r="DR51" i="3"/>
  <c r="DK51" i="3"/>
  <c r="DF51" i="3"/>
  <c r="EB51" i="3"/>
  <c r="EA51" i="3"/>
  <c r="DX51" i="3"/>
  <c r="DW51" i="3"/>
  <c r="DV51" i="3"/>
  <c r="DU51" i="3"/>
  <c r="DJ51" i="3"/>
  <c r="DH51" i="3"/>
  <c r="DA51" i="3"/>
  <c r="CR51" i="3"/>
  <c r="DE51" i="3"/>
  <c r="DG51" i="3"/>
  <c r="DO51" i="3"/>
  <c r="DQ51" i="3"/>
  <c r="DD51" i="3"/>
  <c r="DB51" i="3"/>
  <c r="CZ51" i="3"/>
  <c r="CX51" i="3"/>
  <c r="CO51" i="3"/>
  <c r="DC51" i="3"/>
  <c r="DL51" i="3"/>
  <c r="CN51" i="3"/>
  <c r="CM51" i="3"/>
  <c r="CS51" i="3"/>
  <c r="CL51" i="3"/>
  <c r="CQ51" i="3"/>
  <c r="CY51" i="3"/>
  <c r="AU51" i="3"/>
  <c r="CT51" i="3"/>
  <c r="CU51" i="3"/>
  <c r="AT51" i="3"/>
  <c r="AR51" i="3"/>
  <c r="AP51" i="3"/>
  <c r="AO51" i="3"/>
  <c r="AA51" i="3"/>
  <c r="AS51" i="3"/>
  <c r="CP51" i="3"/>
  <c r="AQ51" i="3"/>
  <c r="AV51" i="3"/>
  <c r="K54" i="3"/>
  <c r="DX54" i="3"/>
  <c r="DR54" i="3"/>
  <c r="DL54" i="3"/>
  <c r="DW54" i="3"/>
  <c r="DQ54" i="3"/>
  <c r="EB54" i="3"/>
  <c r="DV54" i="3"/>
  <c r="DY54" i="3"/>
  <c r="DU54" i="3"/>
  <c r="DT54" i="3"/>
  <c r="DM54" i="3"/>
  <c r="DK54" i="3"/>
  <c r="DN54" i="3"/>
  <c r="DJ54" i="3"/>
  <c r="DI54" i="3"/>
  <c r="DD54" i="3"/>
  <c r="EA54" i="3"/>
  <c r="DZ54" i="3"/>
  <c r="DH54" i="3"/>
  <c r="DE54" i="3"/>
  <c r="DP54" i="3"/>
  <c r="DC54" i="3"/>
  <c r="CY54" i="3"/>
  <c r="DO54" i="3"/>
  <c r="DG54" i="3"/>
  <c r="DF54" i="3"/>
  <c r="CQ54" i="3"/>
  <c r="DS54" i="3"/>
  <c r="DB54" i="3"/>
  <c r="DA54" i="3"/>
  <c r="CT54" i="3"/>
  <c r="CR54" i="3"/>
  <c r="CP54" i="3"/>
  <c r="CX54" i="3"/>
  <c r="CS54" i="3"/>
  <c r="CO54" i="3"/>
  <c r="CU54" i="3"/>
  <c r="CN54" i="3"/>
  <c r="CZ54" i="3"/>
  <c r="CM54" i="3"/>
  <c r="AS54" i="3"/>
  <c r="AO54" i="3"/>
  <c r="CL54" i="3"/>
  <c r="AV54" i="3"/>
  <c r="AQ54" i="3"/>
  <c r="AN54" i="3"/>
  <c r="AT54" i="3"/>
  <c r="AA54" i="3"/>
  <c r="AP54" i="3"/>
  <c r="EB57" i="3"/>
  <c r="DV57" i="3"/>
  <c r="DP57" i="3"/>
  <c r="DW57" i="3"/>
  <c r="DQ57" i="3"/>
  <c r="DI57" i="3"/>
  <c r="DS57" i="3"/>
  <c r="DL57" i="3"/>
  <c r="DO57" i="3"/>
  <c r="DR57" i="3"/>
  <c r="DG57" i="3"/>
  <c r="EA57" i="3"/>
  <c r="DF57" i="3"/>
  <c r="DZ57" i="3"/>
  <c r="DY57" i="3"/>
  <c r="DX57" i="3"/>
  <c r="DU57" i="3"/>
  <c r="DM57" i="3"/>
  <c r="DH57" i="3"/>
  <c r="CU57" i="3"/>
  <c r="DJ57" i="3"/>
  <c r="DC57" i="3"/>
  <c r="DN57" i="3"/>
  <c r="DE57" i="3"/>
  <c r="CY57" i="3"/>
  <c r="DD57" i="3"/>
  <c r="CL57" i="3"/>
  <c r="DA57" i="3"/>
  <c r="CR57" i="3"/>
  <c r="DK57" i="3"/>
  <c r="CZ57" i="3"/>
  <c r="CT57" i="3"/>
  <c r="CQ57" i="3"/>
  <c r="CN57" i="3"/>
  <c r="CM57" i="3"/>
  <c r="CP57" i="3"/>
  <c r="DB57" i="3"/>
  <c r="CX57" i="3"/>
  <c r="CO57" i="3"/>
  <c r="DT57" i="3"/>
  <c r="AO57" i="3"/>
  <c r="CS57" i="3"/>
  <c r="AV57" i="3"/>
  <c r="AR57" i="3"/>
  <c r="AT57" i="3"/>
  <c r="AS57" i="3"/>
  <c r="AP57" i="3"/>
  <c r="AA57" i="3"/>
  <c r="AN57" i="3"/>
  <c r="AU57" i="3"/>
  <c r="L60" i="3"/>
  <c r="EA60" i="3"/>
  <c r="DU60" i="3"/>
  <c r="DO60" i="3"/>
  <c r="DZ60" i="3"/>
  <c r="DT60" i="3"/>
  <c r="DN60" i="3"/>
  <c r="DY60" i="3"/>
  <c r="DP60" i="3"/>
  <c r="DH60" i="3"/>
  <c r="DQ60" i="3"/>
  <c r="DG60" i="3"/>
  <c r="DL60" i="3"/>
  <c r="DE60" i="3"/>
  <c r="DI60" i="3"/>
  <c r="DF60" i="3"/>
  <c r="DK60" i="3"/>
  <c r="EB60" i="3"/>
  <c r="DB60" i="3"/>
  <c r="CZ60" i="3"/>
  <c r="CX60" i="3"/>
  <c r="DV60" i="3"/>
  <c r="DJ60" i="3"/>
  <c r="DX60" i="3"/>
  <c r="DM60" i="3"/>
  <c r="CN60" i="3"/>
  <c r="DS60" i="3"/>
  <c r="CY60" i="3"/>
  <c r="CU60" i="3"/>
  <c r="DR60" i="3"/>
  <c r="CT60" i="3"/>
  <c r="CQ60" i="3"/>
  <c r="DW60" i="3"/>
  <c r="CS60" i="3"/>
  <c r="CL60" i="3"/>
  <c r="CM60" i="3"/>
  <c r="AV60" i="3"/>
  <c r="DC60" i="3"/>
  <c r="CP60" i="3"/>
  <c r="DA60" i="3"/>
  <c r="CR60" i="3"/>
  <c r="CO60" i="3"/>
  <c r="DD60" i="3"/>
  <c r="AU60" i="3"/>
  <c r="AQ60" i="3"/>
  <c r="AA60" i="3"/>
  <c r="AR60" i="3"/>
  <c r="AO60" i="3"/>
  <c r="AN60" i="3"/>
  <c r="AS60" i="3"/>
  <c r="I63" i="3"/>
  <c r="DY63" i="3"/>
  <c r="DS63" i="3"/>
  <c r="DM63" i="3"/>
  <c r="DZ63" i="3"/>
  <c r="DT63" i="3"/>
  <c r="DN63" i="3"/>
  <c r="DL63" i="3"/>
  <c r="EB63" i="3"/>
  <c r="EA63" i="3"/>
  <c r="DX63" i="3"/>
  <c r="DW63" i="3"/>
  <c r="DV63" i="3"/>
  <c r="DU63" i="3"/>
  <c r="DI63" i="3"/>
  <c r="DO63" i="3"/>
  <c r="DF63" i="3"/>
  <c r="DP63" i="3"/>
  <c r="DJ63" i="3"/>
  <c r="DR63" i="3"/>
  <c r="DG63" i="3"/>
  <c r="DQ63" i="3"/>
  <c r="DK63" i="3"/>
  <c r="CR63" i="3"/>
  <c r="DD63" i="3"/>
  <c r="DB63" i="3"/>
  <c r="CX63" i="3"/>
  <c r="CO63" i="3"/>
  <c r="CS63" i="3"/>
  <c r="DH63" i="3"/>
  <c r="CY63" i="3"/>
  <c r="CU63" i="3"/>
  <c r="DA63" i="3"/>
  <c r="DE63" i="3"/>
  <c r="CQ63" i="3"/>
  <c r="CM63" i="3"/>
  <c r="AU63" i="3"/>
  <c r="DC63" i="3"/>
  <c r="CL63" i="3"/>
  <c r="AR63" i="3"/>
  <c r="CP63" i="3"/>
  <c r="CT63" i="3"/>
  <c r="CN63" i="3"/>
  <c r="AA63" i="3"/>
  <c r="AQ63" i="3"/>
  <c r="AV63" i="3"/>
  <c r="AS63" i="3"/>
  <c r="AP63" i="3"/>
  <c r="AO63" i="3"/>
  <c r="CZ63" i="3"/>
  <c r="AT63" i="3"/>
  <c r="K66" i="3"/>
  <c r="DX66" i="3"/>
  <c r="DR66" i="3"/>
  <c r="DW66" i="3"/>
  <c r="DQ66" i="3"/>
  <c r="EB66" i="3"/>
  <c r="DV66" i="3"/>
  <c r="DS66" i="3"/>
  <c r="DK66" i="3"/>
  <c r="EA66" i="3"/>
  <c r="DZ66" i="3"/>
  <c r="DY66" i="3"/>
  <c r="DU66" i="3"/>
  <c r="DT66" i="3"/>
  <c r="DJ66" i="3"/>
  <c r="DP66" i="3"/>
  <c r="DH66" i="3"/>
  <c r="DF66" i="3"/>
  <c r="DL66" i="3"/>
  <c r="DE66" i="3"/>
  <c r="DG66" i="3"/>
  <c r="DN66" i="3"/>
  <c r="DI66" i="3"/>
  <c r="CY66" i="3"/>
  <c r="DA66" i="3"/>
  <c r="DD66" i="3"/>
  <c r="DC66" i="3"/>
  <c r="CZ66" i="3"/>
  <c r="CT66" i="3"/>
  <c r="CQ66" i="3"/>
  <c r="CR66" i="3"/>
  <c r="CX66" i="3"/>
  <c r="CP66" i="3"/>
  <c r="CS66" i="3"/>
  <c r="DM66" i="3"/>
  <c r="DB66" i="3"/>
  <c r="CN66" i="3"/>
  <c r="CU66" i="3"/>
  <c r="CL66" i="3"/>
  <c r="CO66" i="3"/>
  <c r="CM66" i="3"/>
  <c r="DO66" i="3"/>
  <c r="AR66" i="3"/>
  <c r="AO66" i="3"/>
  <c r="AN66" i="3"/>
  <c r="AV66" i="3"/>
  <c r="AT66" i="3"/>
  <c r="AS66" i="3"/>
  <c r="AP66" i="3"/>
  <c r="P66" i="3"/>
  <c r="AW66" i="3" s="1"/>
  <c r="AU66" i="3"/>
  <c r="EB69" i="3"/>
  <c r="DV69" i="3"/>
  <c r="DP69" i="3"/>
  <c r="DW69" i="3"/>
  <c r="DQ69" i="3"/>
  <c r="DI69" i="3"/>
  <c r="DN69" i="3"/>
  <c r="DL69" i="3"/>
  <c r="DR69" i="3"/>
  <c r="DZ69" i="3"/>
  <c r="DY69" i="3"/>
  <c r="DX69" i="3"/>
  <c r="DU69" i="3"/>
  <c r="DT69" i="3"/>
  <c r="DM69" i="3"/>
  <c r="DJ69" i="3"/>
  <c r="DO69" i="3"/>
  <c r="DS69" i="3"/>
  <c r="CU69" i="3"/>
  <c r="EA69" i="3"/>
  <c r="DK69" i="3"/>
  <c r="DE69" i="3"/>
  <c r="DF69" i="3"/>
  <c r="DC69" i="3"/>
  <c r="DH69" i="3"/>
  <c r="DD69" i="3"/>
  <c r="DG69" i="3"/>
  <c r="DA69" i="3"/>
  <c r="CT69" i="3"/>
  <c r="CL69" i="3"/>
  <c r="CR69" i="3"/>
  <c r="CX69" i="3"/>
  <c r="CQ69" i="3"/>
  <c r="CZ69" i="3"/>
  <c r="CM69" i="3"/>
  <c r="DB69" i="3"/>
  <c r="CN69" i="3"/>
  <c r="CO69" i="3"/>
  <c r="CY69" i="3"/>
  <c r="CS69" i="3"/>
  <c r="AU69" i="3"/>
  <c r="AO69" i="3"/>
  <c r="AA69" i="3"/>
  <c r="AQ69" i="3"/>
  <c r="AN69" i="3"/>
  <c r="AV69" i="3"/>
  <c r="AP69" i="3"/>
  <c r="AT69" i="3"/>
  <c r="AS69" i="3"/>
  <c r="CP69" i="3"/>
  <c r="L72" i="3"/>
  <c r="EA72" i="3"/>
  <c r="DU72" i="3"/>
  <c r="DO72" i="3"/>
  <c r="DZ72" i="3"/>
  <c r="DT72" i="3"/>
  <c r="DN72" i="3"/>
  <c r="DY72" i="3"/>
  <c r="DM72" i="3"/>
  <c r="DH72" i="3"/>
  <c r="DG72" i="3"/>
  <c r="DQ72" i="3"/>
  <c r="DE72" i="3"/>
  <c r="EB72" i="3"/>
  <c r="DX72" i="3"/>
  <c r="DW72" i="3"/>
  <c r="DI72" i="3"/>
  <c r="DV72" i="3"/>
  <c r="DK72" i="3"/>
  <c r="DS72" i="3"/>
  <c r="DJ72" i="3"/>
  <c r="DR72" i="3"/>
  <c r="DL72" i="3"/>
  <c r="DF72" i="3"/>
  <c r="CZ72" i="3"/>
  <c r="CX72" i="3"/>
  <c r="DB72" i="3"/>
  <c r="CY72" i="3"/>
  <c r="CU72" i="3"/>
  <c r="CN72" i="3"/>
  <c r="DC72" i="3"/>
  <c r="DA72" i="3"/>
  <c r="CT72" i="3"/>
  <c r="DP72" i="3"/>
  <c r="CQ72" i="3"/>
  <c r="DD72" i="3"/>
  <c r="CO72" i="3"/>
  <c r="AV72" i="3"/>
  <c r="CM72" i="3"/>
  <c r="CR72" i="3"/>
  <c r="AA72" i="3"/>
  <c r="CP72" i="3"/>
  <c r="AT72" i="3"/>
  <c r="AS72" i="3"/>
  <c r="AP72" i="3"/>
  <c r="P72" i="3"/>
  <c r="AW72" i="3" s="1"/>
  <c r="AR72" i="3"/>
  <c r="AO72" i="3"/>
  <c r="AQ72" i="3"/>
  <c r="CS72" i="3"/>
  <c r="I75" i="3"/>
  <c r="DY75" i="3"/>
  <c r="DS75" i="3"/>
  <c r="DM75" i="3"/>
  <c r="DZ75" i="3"/>
  <c r="DT75" i="3"/>
  <c r="DN75" i="3"/>
  <c r="EB75" i="3"/>
  <c r="EA75" i="3"/>
  <c r="DX75" i="3"/>
  <c r="DL75" i="3"/>
  <c r="DQ75" i="3"/>
  <c r="DI75" i="3"/>
  <c r="DF75" i="3"/>
  <c r="DG75" i="3"/>
  <c r="DP75" i="3"/>
  <c r="DH75" i="3"/>
  <c r="DR75" i="3"/>
  <c r="DD75" i="3"/>
  <c r="CR75" i="3"/>
  <c r="DU75" i="3"/>
  <c r="DB75" i="3"/>
  <c r="DV75" i="3"/>
  <c r="DE75" i="3"/>
  <c r="DW75" i="3"/>
  <c r="DC75" i="3"/>
  <c r="CS75" i="3"/>
  <c r="CO75" i="3"/>
  <c r="DA75" i="3"/>
  <c r="CU75" i="3"/>
  <c r="CL75" i="3"/>
  <c r="DJ75" i="3"/>
  <c r="CX75" i="3"/>
  <c r="CZ75" i="3"/>
  <c r="CY75" i="3"/>
  <c r="CN75" i="3"/>
  <c r="CT75" i="3"/>
  <c r="CQ75" i="3"/>
  <c r="CP75" i="3"/>
  <c r="AU75" i="3"/>
  <c r="AR75" i="3"/>
  <c r="AV75" i="3"/>
  <c r="DO75" i="3"/>
  <c r="DK75" i="3"/>
  <c r="AN75" i="3"/>
  <c r="AT75" i="3"/>
  <c r="CM75" i="3"/>
  <c r="AO75" i="3"/>
  <c r="AQ75" i="3"/>
  <c r="AA75" i="3"/>
  <c r="AP75" i="3"/>
  <c r="K78" i="3"/>
  <c r="DX78" i="3"/>
  <c r="DR78" i="3"/>
  <c r="DW78" i="3"/>
  <c r="DQ78" i="3"/>
  <c r="EB78" i="3"/>
  <c r="DV78" i="3"/>
  <c r="DP78" i="3"/>
  <c r="DO78" i="3"/>
  <c r="DK78" i="3"/>
  <c r="DJ78" i="3"/>
  <c r="DN78" i="3"/>
  <c r="DL78" i="3"/>
  <c r="DM78" i="3"/>
  <c r="DF78" i="3"/>
  <c r="DE78" i="3"/>
  <c r="DS78" i="3"/>
  <c r="DY78" i="3"/>
  <c r="DZ78" i="3"/>
  <c r="DG78" i="3"/>
  <c r="DT78" i="3"/>
  <c r="DA78" i="3"/>
  <c r="CY78" i="3"/>
  <c r="EA78" i="3"/>
  <c r="DI78" i="3"/>
  <c r="CX78" i="3"/>
  <c r="CR78" i="3"/>
  <c r="CQ78" i="3"/>
  <c r="DB78" i="3"/>
  <c r="CP78" i="3"/>
  <c r="DH78" i="3"/>
  <c r="DC78" i="3"/>
  <c r="DU78" i="3"/>
  <c r="CU78" i="3"/>
  <c r="CS78" i="3"/>
  <c r="CN78" i="3"/>
  <c r="CM78" i="3"/>
  <c r="CZ78" i="3"/>
  <c r="CO78" i="3"/>
  <c r="CL78" i="3"/>
  <c r="CT78" i="3"/>
  <c r="AV78" i="3"/>
  <c r="AU78" i="3"/>
  <c r="AS78" i="3"/>
  <c r="AP78" i="3"/>
  <c r="DD78" i="3"/>
  <c r="AR78" i="3"/>
  <c r="AA78" i="3"/>
  <c r="AO78" i="3"/>
  <c r="L84" i="3"/>
  <c r="EA84" i="3"/>
  <c r="DU84" i="3"/>
  <c r="DO84" i="3"/>
  <c r="DZ84" i="3"/>
  <c r="DT84" i="3"/>
  <c r="DN84" i="3"/>
  <c r="DY84" i="3"/>
  <c r="DS84" i="3"/>
  <c r="EB84" i="3"/>
  <c r="DX84" i="3"/>
  <c r="DW84" i="3"/>
  <c r="DR84" i="3"/>
  <c r="DH84" i="3"/>
  <c r="DV84" i="3"/>
  <c r="DG84" i="3"/>
  <c r="DE84" i="3"/>
  <c r="DF84" i="3"/>
  <c r="DQ84" i="3"/>
  <c r="DM84" i="3"/>
  <c r="DP84" i="3"/>
  <c r="DL84" i="3"/>
  <c r="CZ84" i="3"/>
  <c r="CX84" i="3"/>
  <c r="DK84" i="3"/>
  <c r="DI84" i="3"/>
  <c r="DD84" i="3"/>
  <c r="DA84" i="3"/>
  <c r="CN84" i="3"/>
  <c r="CT84" i="3"/>
  <c r="DJ84" i="3"/>
  <c r="DB84" i="3"/>
  <c r="CR84" i="3"/>
  <c r="CQ84" i="3"/>
  <c r="CU84" i="3"/>
  <c r="AV84" i="3"/>
  <c r="CS84" i="3"/>
  <c r="CY84" i="3"/>
  <c r="CO84" i="3"/>
  <c r="DC84" i="3"/>
  <c r="CP84" i="3"/>
  <c r="AU84" i="3"/>
  <c r="CM84" i="3"/>
  <c r="AN84" i="3"/>
  <c r="AA84" i="3"/>
  <c r="AQ84" i="3"/>
  <c r="AT84" i="3"/>
  <c r="AS84" i="3"/>
  <c r="AR84" i="3"/>
  <c r="AP84" i="3"/>
  <c r="I87" i="3"/>
  <c r="DY87" i="3"/>
  <c r="DS87" i="3"/>
  <c r="DM87" i="3"/>
  <c r="DZ87" i="3"/>
  <c r="DT87" i="3"/>
  <c r="DN87" i="3"/>
  <c r="DL87" i="3"/>
  <c r="DP87" i="3"/>
  <c r="DI87" i="3"/>
  <c r="EB87" i="3"/>
  <c r="EA87" i="3"/>
  <c r="DX87" i="3"/>
  <c r="DR87" i="3"/>
  <c r="DF87" i="3"/>
  <c r="DK87" i="3"/>
  <c r="DO87" i="3"/>
  <c r="DJ87" i="3"/>
  <c r="DW87" i="3"/>
  <c r="DV87" i="3"/>
  <c r="DU87" i="3"/>
  <c r="DQ87" i="3"/>
  <c r="DB87" i="3"/>
  <c r="CR87" i="3"/>
  <c r="DG87" i="3"/>
  <c r="DC87" i="3"/>
  <c r="CS87" i="3"/>
  <c r="CY87" i="3"/>
  <c r="CU87" i="3"/>
  <c r="CO87" i="3"/>
  <c r="DD87" i="3"/>
  <c r="CZ87" i="3"/>
  <c r="CT87" i="3"/>
  <c r="DH87" i="3"/>
  <c r="DA87" i="3"/>
  <c r="CM87" i="3"/>
  <c r="CN87" i="3"/>
  <c r="CX87" i="3"/>
  <c r="CL87" i="3"/>
  <c r="CP87" i="3"/>
  <c r="AU87" i="3"/>
  <c r="AR87" i="3"/>
  <c r="DE87" i="3"/>
  <c r="CQ87" i="3"/>
  <c r="AQ87" i="3"/>
  <c r="AO87" i="3"/>
  <c r="AV87" i="3"/>
  <c r="AN87" i="3"/>
  <c r="AT87" i="3"/>
  <c r="K90" i="3"/>
  <c r="DX90" i="3"/>
  <c r="DR90" i="3"/>
  <c r="DW90" i="3"/>
  <c r="DQ90" i="3"/>
  <c r="EB90" i="3"/>
  <c r="DV90" i="3"/>
  <c r="DM90" i="3"/>
  <c r="DK90" i="3"/>
  <c r="DN90" i="3"/>
  <c r="DJ90" i="3"/>
  <c r="DI90" i="3"/>
  <c r="DS90" i="3"/>
  <c r="DH90" i="3"/>
  <c r="DE90" i="3"/>
  <c r="EA90" i="3"/>
  <c r="DZ90" i="3"/>
  <c r="DY90" i="3"/>
  <c r="DU90" i="3"/>
  <c r="DO90" i="3"/>
  <c r="DP90" i="3"/>
  <c r="DL90" i="3"/>
  <c r="DD90" i="3"/>
  <c r="DA90" i="3"/>
  <c r="CY90" i="3"/>
  <c r="DT90" i="3"/>
  <c r="DG90" i="3"/>
  <c r="CQ90" i="3"/>
  <c r="CS90" i="3"/>
  <c r="CP90" i="3"/>
  <c r="DF90" i="3"/>
  <c r="CU90" i="3"/>
  <c r="CZ90" i="3"/>
  <c r="CN90" i="3"/>
  <c r="CR90" i="3"/>
  <c r="CX90" i="3"/>
  <c r="CL90" i="3"/>
  <c r="DC90" i="3"/>
  <c r="AT90" i="3"/>
  <c r="AV90" i="3"/>
  <c r="CM90" i="3"/>
  <c r="AP90" i="3"/>
  <c r="DB90" i="3"/>
  <c r="CT90" i="3"/>
  <c r="AQ90" i="3"/>
  <c r="AN90" i="3"/>
  <c r="AA90" i="3"/>
  <c r="CO90" i="3"/>
  <c r="AR90" i="3"/>
  <c r="AO90" i="3"/>
  <c r="AU90" i="3"/>
  <c r="AS90" i="3"/>
  <c r="L96" i="3"/>
  <c r="EA96" i="3"/>
  <c r="DU96" i="3"/>
  <c r="DO96" i="3"/>
  <c r="DZ96" i="3"/>
  <c r="DT96" i="3"/>
  <c r="DN96" i="3"/>
  <c r="DY96" i="3"/>
  <c r="EB96" i="3"/>
  <c r="DX96" i="3"/>
  <c r="DW96" i="3"/>
  <c r="DP96" i="3"/>
  <c r="DH96" i="3"/>
  <c r="DQ96" i="3"/>
  <c r="DG96" i="3"/>
  <c r="DL96" i="3"/>
  <c r="DE96" i="3"/>
  <c r="DM96" i="3"/>
  <c r="DI96" i="3"/>
  <c r="DF96" i="3"/>
  <c r="DK96" i="3"/>
  <c r="DR96" i="3"/>
  <c r="DC96" i="3"/>
  <c r="CZ96" i="3"/>
  <c r="CX96" i="3"/>
  <c r="DJ96" i="3"/>
  <c r="DB96" i="3"/>
  <c r="CT96" i="3"/>
  <c r="CN96" i="3"/>
  <c r="DS96" i="3"/>
  <c r="DD96" i="3"/>
  <c r="CR96" i="3"/>
  <c r="CS96" i="3"/>
  <c r="CM96" i="3"/>
  <c r="CP96" i="3"/>
  <c r="DV96" i="3"/>
  <c r="AV96" i="3"/>
  <c r="CO96" i="3"/>
  <c r="AR96" i="3"/>
  <c r="AA96" i="3"/>
  <c r="CL96" i="3"/>
  <c r="AO96" i="3"/>
  <c r="CQ96" i="3"/>
  <c r="AT96" i="3"/>
  <c r="AQ96" i="3"/>
  <c r="AN96" i="3"/>
  <c r="AU96" i="3"/>
  <c r="CU96" i="3"/>
  <c r="AP96" i="3"/>
  <c r="DA96" i="3"/>
  <c r="CY96" i="3"/>
  <c r="J79" i="3"/>
  <c r="K40" i="3"/>
  <c r="P88" i="3"/>
  <c r="AW88" i="3" s="1"/>
  <c r="P73" i="3"/>
  <c r="AW73" i="3" s="1"/>
  <c r="P57" i="3"/>
  <c r="AW57" i="3" s="1"/>
  <c r="AA71" i="3"/>
  <c r="AO85" i="3"/>
  <c r="AP87" i="3"/>
  <c r="AQ78" i="3"/>
  <c r="AR69" i="3"/>
  <c r="AS68" i="3"/>
  <c r="AV61" i="3"/>
  <c r="K41" i="3"/>
  <c r="L50" i="3"/>
  <c r="DY56" i="3"/>
  <c r="DS56" i="3"/>
  <c r="DM56" i="3"/>
  <c r="DX56" i="3"/>
  <c r="DR56" i="3"/>
  <c r="DL56" i="3"/>
  <c r="DW56" i="3"/>
  <c r="EB56" i="3"/>
  <c r="EA56" i="3"/>
  <c r="DK56" i="3"/>
  <c r="DO56" i="3"/>
  <c r="DG56" i="3"/>
  <c r="DI56" i="3"/>
  <c r="DD56" i="3"/>
  <c r="DB56" i="3"/>
  <c r="DQ56" i="3"/>
  <c r="DZ56" i="3"/>
  <c r="DV56" i="3"/>
  <c r="DU56" i="3"/>
  <c r="DH56" i="3"/>
  <c r="DT56" i="3"/>
  <c r="DP56" i="3"/>
  <c r="DJ56" i="3"/>
  <c r="DF56" i="3"/>
  <c r="CT56" i="3"/>
  <c r="DN56" i="3"/>
  <c r="DE56" i="3"/>
  <c r="CU56" i="3"/>
  <c r="CL56" i="3"/>
  <c r="CQ56" i="3"/>
  <c r="DA56" i="3"/>
  <c r="CR56" i="3"/>
  <c r="CZ56" i="3"/>
  <c r="DC56" i="3"/>
  <c r="CX56" i="3"/>
  <c r="CY56" i="3"/>
  <c r="CO56" i="3"/>
  <c r="CN56" i="3"/>
  <c r="AV56" i="3"/>
  <c r="CM56" i="3"/>
  <c r="AP56" i="3"/>
  <c r="AA56" i="3"/>
  <c r="CS56" i="3"/>
  <c r="AQ56" i="3"/>
  <c r="AN56" i="3"/>
  <c r="AT56" i="3"/>
  <c r="AS56" i="3"/>
  <c r="AU56" i="3"/>
  <c r="AR56" i="3"/>
  <c r="CP56" i="3"/>
  <c r="K65" i="3"/>
  <c r="DZ65" i="3"/>
  <c r="DT65" i="3"/>
  <c r="DN65" i="3"/>
  <c r="EA65" i="3"/>
  <c r="DU65" i="3"/>
  <c r="DO65" i="3"/>
  <c r="DG65" i="3"/>
  <c r="DR65" i="3"/>
  <c r="DF65" i="3"/>
  <c r="EB65" i="3"/>
  <c r="DY65" i="3"/>
  <c r="DJ65" i="3"/>
  <c r="DX65" i="3"/>
  <c r="DW65" i="3"/>
  <c r="DV65" i="3"/>
  <c r="DM65" i="3"/>
  <c r="DP65" i="3"/>
  <c r="DH65" i="3"/>
  <c r="DS65" i="3"/>
  <c r="DE65" i="3"/>
  <c r="DI65" i="3"/>
  <c r="DK65" i="3"/>
  <c r="CY65" i="3"/>
  <c r="CS65" i="3"/>
  <c r="DA65" i="3"/>
  <c r="DD65" i="3"/>
  <c r="DB65" i="3"/>
  <c r="DQ65" i="3"/>
  <c r="DL65" i="3"/>
  <c r="DC65" i="3"/>
  <c r="CZ65" i="3"/>
  <c r="CR65" i="3"/>
  <c r="CX65" i="3"/>
  <c r="CP65" i="3"/>
  <c r="CO65" i="3"/>
  <c r="CM65" i="3"/>
  <c r="CT65" i="3"/>
  <c r="CN65" i="3"/>
  <c r="AV65" i="3"/>
  <c r="AS65" i="3"/>
  <c r="CQ65" i="3"/>
  <c r="AO65" i="3"/>
  <c r="CU65" i="3"/>
  <c r="CL65" i="3"/>
  <c r="AT65" i="3"/>
  <c r="AP65" i="3"/>
  <c r="AN65" i="3"/>
  <c r="AU65" i="3"/>
  <c r="AR65" i="3"/>
  <c r="L74" i="3"/>
  <c r="EB74" i="3"/>
  <c r="DV74" i="3"/>
  <c r="DP74" i="3"/>
  <c r="EA74" i="3"/>
  <c r="DU74" i="3"/>
  <c r="DO74" i="3"/>
  <c r="DZ74" i="3"/>
  <c r="DT74" i="3"/>
  <c r="DW74" i="3"/>
  <c r="DS74" i="3"/>
  <c r="DI74" i="3"/>
  <c r="DH74" i="3"/>
  <c r="DG74" i="3"/>
  <c r="DY74" i="3"/>
  <c r="DX74" i="3"/>
  <c r="DQ74" i="3"/>
  <c r="DE74" i="3"/>
  <c r="DC74" i="3"/>
  <c r="DF74" i="3"/>
  <c r="DB74" i="3"/>
  <c r="DK74" i="3"/>
  <c r="CS74" i="3"/>
  <c r="CO74" i="3"/>
  <c r="DL74" i="3"/>
  <c r="DJ74" i="3"/>
  <c r="CY74" i="3"/>
  <c r="CU74" i="3"/>
  <c r="CN74" i="3"/>
  <c r="DA74" i="3"/>
  <c r="CZ74" i="3"/>
  <c r="CT74" i="3"/>
  <c r="DM74" i="3"/>
  <c r="CP74" i="3"/>
  <c r="DN74" i="3"/>
  <c r="CQ74" i="3"/>
  <c r="CM74" i="3"/>
  <c r="AV74" i="3"/>
  <c r="DR74" i="3"/>
  <c r="CL74" i="3"/>
  <c r="AT74" i="3"/>
  <c r="AQ74" i="3"/>
  <c r="CR74" i="3"/>
  <c r="CX74" i="3"/>
  <c r="DD74" i="3"/>
  <c r="AR74" i="3"/>
  <c r="AO74" i="3"/>
  <c r="AP74" i="3"/>
  <c r="AN74" i="3"/>
  <c r="DY80" i="3"/>
  <c r="DS80" i="3"/>
  <c r="DM80" i="3"/>
  <c r="DX80" i="3"/>
  <c r="DR80" i="3"/>
  <c r="DW80" i="3"/>
  <c r="DN80" i="3"/>
  <c r="DL80" i="3"/>
  <c r="DO80" i="3"/>
  <c r="DK80" i="3"/>
  <c r="DJ80" i="3"/>
  <c r="DD80" i="3"/>
  <c r="DB80" i="3"/>
  <c r="DZ80" i="3"/>
  <c r="DV80" i="3"/>
  <c r="DU80" i="3"/>
  <c r="DG80" i="3"/>
  <c r="DT80" i="3"/>
  <c r="DI80" i="3"/>
  <c r="DP80" i="3"/>
  <c r="DQ80" i="3"/>
  <c r="DF80" i="3"/>
  <c r="CT80" i="3"/>
  <c r="EB80" i="3"/>
  <c r="DE80" i="3"/>
  <c r="CZ80" i="3"/>
  <c r="CL80" i="3"/>
  <c r="CX80" i="3"/>
  <c r="CR80" i="3"/>
  <c r="CQ80" i="3"/>
  <c r="EA80" i="3"/>
  <c r="CS80" i="3"/>
  <c r="DH80" i="3"/>
  <c r="CY80" i="3"/>
  <c r="DC80" i="3"/>
  <c r="CO80" i="3"/>
  <c r="DA80" i="3"/>
  <c r="CP80" i="3"/>
  <c r="CM80" i="3"/>
  <c r="CN80" i="3"/>
  <c r="CU80" i="3"/>
  <c r="AS80" i="3"/>
  <c r="AO80" i="3"/>
  <c r="AV80" i="3"/>
  <c r="AR80" i="3"/>
  <c r="AT80" i="3"/>
  <c r="AU80" i="3"/>
  <c r="AP80" i="3"/>
  <c r="AQ80" i="3"/>
  <c r="K89" i="3"/>
  <c r="DZ89" i="3"/>
  <c r="DT89" i="3"/>
  <c r="DN89" i="3"/>
  <c r="EA89" i="3"/>
  <c r="DU89" i="3"/>
  <c r="DO89" i="3"/>
  <c r="DG89" i="3"/>
  <c r="DF89" i="3"/>
  <c r="DJ89" i="3"/>
  <c r="DP89" i="3"/>
  <c r="DS89" i="3"/>
  <c r="DK89" i="3"/>
  <c r="DH89" i="3"/>
  <c r="DE89" i="3"/>
  <c r="EB89" i="3"/>
  <c r="DY89" i="3"/>
  <c r="DX89" i="3"/>
  <c r="DW89" i="3"/>
  <c r="DV89" i="3"/>
  <c r="DQ89" i="3"/>
  <c r="DL89" i="3"/>
  <c r="DM89" i="3"/>
  <c r="DD89" i="3"/>
  <c r="DA89" i="3"/>
  <c r="CY89" i="3"/>
  <c r="CS89" i="3"/>
  <c r="DR89" i="3"/>
  <c r="DB89" i="3"/>
  <c r="DI89" i="3"/>
  <c r="DC89" i="3"/>
  <c r="CP89" i="3"/>
  <c r="CL89" i="3"/>
  <c r="CU89" i="3"/>
  <c r="CO89" i="3"/>
  <c r="CQ89" i="3"/>
  <c r="CN89" i="3"/>
  <c r="CX89" i="3"/>
  <c r="AV89" i="3"/>
  <c r="CZ89" i="3"/>
  <c r="CM89" i="3"/>
  <c r="AS89" i="3"/>
  <c r="CT89" i="3"/>
  <c r="CR89" i="3"/>
  <c r="AT89" i="3"/>
  <c r="AN89" i="3"/>
  <c r="AA89" i="3"/>
  <c r="AR89" i="3"/>
  <c r="AO89" i="3"/>
  <c r="AQ89" i="3"/>
  <c r="P77" i="3"/>
  <c r="AW77" i="3" s="1"/>
  <c r="AQ94" i="3"/>
  <c r="EB93" i="3"/>
  <c r="DV93" i="3"/>
  <c r="DP93" i="3"/>
  <c r="DW93" i="3"/>
  <c r="DQ93" i="3"/>
  <c r="DI93" i="3"/>
  <c r="DS93" i="3"/>
  <c r="DL93" i="3"/>
  <c r="DM93" i="3"/>
  <c r="DG93" i="3"/>
  <c r="DO93" i="3"/>
  <c r="DR93" i="3"/>
  <c r="DF93" i="3"/>
  <c r="DN93" i="3"/>
  <c r="DH93" i="3"/>
  <c r="DX93" i="3"/>
  <c r="DJ93" i="3"/>
  <c r="CU93" i="3"/>
  <c r="DY93" i="3"/>
  <c r="DD93" i="3"/>
  <c r="EA93" i="3"/>
  <c r="DT93" i="3"/>
  <c r="DU93" i="3"/>
  <c r="CZ93" i="3"/>
  <c r="DC93" i="3"/>
  <c r="CX93" i="3"/>
  <c r="CR93" i="3"/>
  <c r="DE93" i="3"/>
  <c r="CY93" i="3"/>
  <c r="CS93" i="3"/>
  <c r="DA93" i="3"/>
  <c r="CQ93" i="3"/>
  <c r="CM93" i="3"/>
  <c r="CT93" i="3"/>
  <c r="CL93" i="3"/>
  <c r="CO93" i="3"/>
  <c r="AO93" i="3"/>
  <c r="DB93" i="3"/>
  <c r="CN93" i="3"/>
  <c r="AS93" i="3"/>
  <c r="DK93" i="3"/>
  <c r="CP93" i="3"/>
  <c r="AU93" i="3"/>
  <c r="AP93" i="3"/>
  <c r="DZ93" i="3"/>
  <c r="AA93" i="3"/>
  <c r="AT93" i="3"/>
  <c r="AN93" i="3"/>
  <c r="AV93" i="3"/>
  <c r="AR93" i="3"/>
  <c r="J67" i="3"/>
  <c r="K37" i="3"/>
  <c r="P87" i="3"/>
  <c r="AW87" i="3" s="1"/>
  <c r="P71" i="3"/>
  <c r="AW71" i="3" s="1"/>
  <c r="P56" i="3"/>
  <c r="AW56" i="3" s="1"/>
  <c r="AA67" i="3"/>
  <c r="AN92" i="3"/>
  <c r="AO84" i="3"/>
  <c r="AQ66" i="3"/>
  <c r="AR68" i="3"/>
  <c r="AV55" i="3"/>
  <c r="J59" i="3"/>
  <c r="DW59" i="3"/>
  <c r="DQ59" i="3"/>
  <c r="DX59" i="3"/>
  <c r="DR59" i="3"/>
  <c r="DL59" i="3"/>
  <c r="DJ59" i="3"/>
  <c r="DO59" i="3"/>
  <c r="DG59" i="3"/>
  <c r="DS59" i="3"/>
  <c r="DN59" i="3"/>
  <c r="DK59" i="3"/>
  <c r="DD59" i="3"/>
  <c r="DF59" i="3"/>
  <c r="EB59" i="3"/>
  <c r="EA59" i="3"/>
  <c r="DU59" i="3"/>
  <c r="DB59" i="3"/>
  <c r="CZ59" i="3"/>
  <c r="CX59" i="3"/>
  <c r="DV59" i="3"/>
  <c r="DH59" i="3"/>
  <c r="DM59" i="3"/>
  <c r="DC59" i="3"/>
  <c r="DY59" i="3"/>
  <c r="CY59" i="3"/>
  <c r="CU59" i="3"/>
  <c r="CM59" i="3"/>
  <c r="CT59" i="3"/>
  <c r="CQ59" i="3"/>
  <c r="DE59" i="3"/>
  <c r="DA59" i="3"/>
  <c r="DT59" i="3"/>
  <c r="DP59" i="3"/>
  <c r="AV59" i="3"/>
  <c r="CP59" i="3"/>
  <c r="CS59" i="3"/>
  <c r="DI59" i="3"/>
  <c r="CL59" i="3"/>
  <c r="AP59" i="3"/>
  <c r="DZ59" i="3"/>
  <c r="AT59" i="3"/>
  <c r="CR59" i="3"/>
  <c r="P59" i="3"/>
  <c r="AW59" i="3" s="1"/>
  <c r="CO59" i="3"/>
  <c r="AU59" i="3"/>
  <c r="AR59" i="3"/>
  <c r="AO59" i="3"/>
  <c r="AN59" i="3"/>
  <c r="CN59" i="3"/>
  <c r="AQ59" i="3"/>
  <c r="J71" i="3"/>
  <c r="DW71" i="3"/>
  <c r="DQ71" i="3"/>
  <c r="DX71" i="3"/>
  <c r="DR71" i="3"/>
  <c r="DJ71" i="3"/>
  <c r="DN71" i="3"/>
  <c r="DG71" i="3"/>
  <c r="DP71" i="3"/>
  <c r="EB71" i="3"/>
  <c r="DI71" i="3"/>
  <c r="EA71" i="3"/>
  <c r="DZ71" i="3"/>
  <c r="DY71" i="3"/>
  <c r="DV71" i="3"/>
  <c r="DK71" i="3"/>
  <c r="DU71" i="3"/>
  <c r="DT71" i="3"/>
  <c r="DM71" i="3"/>
  <c r="DS71" i="3"/>
  <c r="DH71" i="3"/>
  <c r="DO71" i="3"/>
  <c r="DL71" i="3"/>
  <c r="CZ71" i="3"/>
  <c r="CX71" i="3"/>
  <c r="DF71" i="3"/>
  <c r="DC71" i="3"/>
  <c r="CY71" i="3"/>
  <c r="CM71" i="3"/>
  <c r="CQ71" i="3"/>
  <c r="DD71" i="3"/>
  <c r="CR71" i="3"/>
  <c r="DB71" i="3"/>
  <c r="CT71" i="3"/>
  <c r="CO71" i="3"/>
  <c r="CL71" i="3"/>
  <c r="AP71" i="3"/>
  <c r="DE71" i="3"/>
  <c r="AN71" i="3"/>
  <c r="CP71" i="3"/>
  <c r="CN71" i="3"/>
  <c r="AS71" i="3"/>
  <c r="AU71" i="3"/>
  <c r="DA71" i="3"/>
  <c r="CS71" i="3"/>
  <c r="AQ71" i="3"/>
  <c r="AV71" i="3"/>
  <c r="AO71" i="3"/>
  <c r="AT71" i="3"/>
  <c r="L86" i="3"/>
  <c r="EB86" i="3"/>
  <c r="DV86" i="3"/>
  <c r="DP86" i="3"/>
  <c r="EA86" i="3"/>
  <c r="DU86" i="3"/>
  <c r="DO86" i="3"/>
  <c r="DZ86" i="3"/>
  <c r="DQ86" i="3"/>
  <c r="DI86" i="3"/>
  <c r="DY86" i="3"/>
  <c r="DX86" i="3"/>
  <c r="DR86" i="3"/>
  <c r="DW86" i="3"/>
  <c r="DH86" i="3"/>
  <c r="DE86" i="3"/>
  <c r="DC86" i="3"/>
  <c r="DJ86" i="3"/>
  <c r="DN86" i="3"/>
  <c r="DL86" i="3"/>
  <c r="DT86" i="3"/>
  <c r="DM86" i="3"/>
  <c r="DG86" i="3"/>
  <c r="DS86" i="3"/>
  <c r="DK86" i="3"/>
  <c r="CY86" i="3"/>
  <c r="CU86" i="3"/>
  <c r="CO86" i="3"/>
  <c r="DD86" i="3"/>
  <c r="DA86" i="3"/>
  <c r="CN86" i="3"/>
  <c r="CZ86" i="3"/>
  <c r="CT86" i="3"/>
  <c r="DF86" i="3"/>
  <c r="CX86" i="3"/>
  <c r="DB86" i="3"/>
  <c r="CP86" i="3"/>
  <c r="CL86" i="3"/>
  <c r="CM86" i="3"/>
  <c r="CS86" i="3"/>
  <c r="CQ86" i="3"/>
  <c r="AU86" i="3"/>
  <c r="AS86" i="3"/>
  <c r="AP86" i="3"/>
  <c r="AR86" i="3"/>
  <c r="AO86" i="3"/>
  <c r="AV86" i="3"/>
  <c r="AN86" i="3"/>
  <c r="AT86" i="3"/>
  <c r="CR86" i="3"/>
  <c r="J95" i="3"/>
  <c r="DW95" i="3"/>
  <c r="DQ95" i="3"/>
  <c r="DX95" i="3"/>
  <c r="DR95" i="3"/>
  <c r="EA95" i="3"/>
  <c r="DZ95" i="3"/>
  <c r="DY95" i="3"/>
  <c r="DV95" i="3"/>
  <c r="DJ95" i="3"/>
  <c r="DO95" i="3"/>
  <c r="DG95" i="3"/>
  <c r="DS95" i="3"/>
  <c r="DT95" i="3"/>
  <c r="DM95" i="3"/>
  <c r="DP95" i="3"/>
  <c r="DK95" i="3"/>
  <c r="DF95" i="3"/>
  <c r="DN95" i="3"/>
  <c r="DH95" i="3"/>
  <c r="DC95" i="3"/>
  <c r="CZ95" i="3"/>
  <c r="CX95" i="3"/>
  <c r="DD95" i="3"/>
  <c r="DE95" i="3"/>
  <c r="DU95" i="3"/>
  <c r="DB95" i="3"/>
  <c r="DI95" i="3"/>
  <c r="EB95" i="3"/>
  <c r="CM95" i="3"/>
  <c r="CR95" i="3"/>
  <c r="CY95" i="3"/>
  <c r="CO95" i="3"/>
  <c r="DA95" i="3"/>
  <c r="CL95" i="3"/>
  <c r="CN95" i="3"/>
  <c r="CP95" i="3"/>
  <c r="DL95" i="3"/>
  <c r="CT95" i="3"/>
  <c r="CQ95" i="3"/>
  <c r="AP95" i="3"/>
  <c r="CS95" i="3"/>
  <c r="CU95" i="3"/>
  <c r="AO95" i="3"/>
  <c r="AR95" i="3"/>
  <c r="AT95" i="3"/>
  <c r="AQ95" i="3"/>
  <c r="AN95" i="3"/>
  <c r="AU95" i="3"/>
  <c r="AA95" i="3"/>
  <c r="AS95" i="3"/>
  <c r="P95" i="3"/>
  <c r="AW95" i="3" s="1"/>
  <c r="AV95" i="3"/>
  <c r="I61" i="3"/>
  <c r="P62" i="3"/>
  <c r="AW62" i="3" s="1"/>
  <c r="EB81" i="3"/>
  <c r="DV81" i="3"/>
  <c r="DP81" i="3"/>
  <c r="DW81" i="3"/>
  <c r="DQ81" i="3"/>
  <c r="DI81" i="3"/>
  <c r="DT81" i="3"/>
  <c r="DM81" i="3"/>
  <c r="DL81" i="3"/>
  <c r="DO81" i="3"/>
  <c r="DH81" i="3"/>
  <c r="DR81" i="3"/>
  <c r="DJ81" i="3"/>
  <c r="EA81" i="3"/>
  <c r="DZ81" i="3"/>
  <c r="DY81" i="3"/>
  <c r="DX81" i="3"/>
  <c r="DU81" i="3"/>
  <c r="DG81" i="3"/>
  <c r="DK81" i="3"/>
  <c r="DS81" i="3"/>
  <c r="DC81" i="3"/>
  <c r="CU81" i="3"/>
  <c r="DD81" i="3"/>
  <c r="DB81" i="3"/>
  <c r="DE81" i="3"/>
  <c r="CZ81" i="3"/>
  <c r="CL81" i="3"/>
  <c r="DN81" i="3"/>
  <c r="DF81" i="3"/>
  <c r="CS81" i="3"/>
  <c r="CR81" i="3"/>
  <c r="CN81" i="3"/>
  <c r="CQ81" i="3"/>
  <c r="CX81" i="3"/>
  <c r="DA81" i="3"/>
  <c r="CY81" i="3"/>
  <c r="AO81" i="3"/>
  <c r="CT81" i="3"/>
  <c r="CP81" i="3"/>
  <c r="CO81" i="3"/>
  <c r="AR81" i="3"/>
  <c r="AQ81" i="3"/>
  <c r="AN81" i="3"/>
  <c r="AA81" i="3"/>
  <c r="AT81" i="3"/>
  <c r="CM81" i="3"/>
  <c r="AS81" i="3"/>
  <c r="AU81" i="3"/>
  <c r="P81" i="3"/>
  <c r="AW81" i="3" s="1"/>
  <c r="G96" i="3"/>
  <c r="J55" i="3"/>
  <c r="L94" i="3"/>
  <c r="P86" i="3"/>
  <c r="AW86" i="3" s="1"/>
  <c r="P70" i="3"/>
  <c r="AW70" i="3" s="1"/>
  <c r="P54" i="3"/>
  <c r="AW54" i="3" s="1"/>
  <c r="AA66" i="3"/>
  <c r="AN80" i="3"/>
  <c r="AO83" i="3"/>
  <c r="AQ65" i="3"/>
  <c r="AR62" i="3"/>
  <c r="AU89" i="3"/>
  <c r="L37" i="3"/>
  <c r="L46" i="3"/>
  <c r="L49" i="3"/>
  <c r="I52" i="3"/>
  <c r="DW52" i="3"/>
  <c r="DQ52" i="3"/>
  <c r="EB52" i="3"/>
  <c r="DV52" i="3"/>
  <c r="DP52" i="3"/>
  <c r="EA52" i="3"/>
  <c r="DU52" i="3"/>
  <c r="DO52" i="3"/>
  <c r="DN52" i="3"/>
  <c r="DJ52" i="3"/>
  <c r="DI52" i="3"/>
  <c r="DF52" i="3"/>
  <c r="DK52" i="3"/>
  <c r="DZ52" i="3"/>
  <c r="DY52" i="3"/>
  <c r="DM52" i="3"/>
  <c r="DX52" i="3"/>
  <c r="DT52" i="3"/>
  <c r="DS52" i="3"/>
  <c r="DH52" i="3"/>
  <c r="DA52" i="3"/>
  <c r="DL52" i="3"/>
  <c r="DG52" i="3"/>
  <c r="DD52" i="3"/>
  <c r="DB52" i="3"/>
  <c r="CT52" i="3"/>
  <c r="CR52" i="3"/>
  <c r="CP52" i="3"/>
  <c r="CZ52" i="3"/>
  <c r="CX52" i="3"/>
  <c r="CO52" i="3"/>
  <c r="CS52" i="3"/>
  <c r="DR52" i="3"/>
  <c r="DE52" i="3"/>
  <c r="DC52" i="3"/>
  <c r="CU52" i="3"/>
  <c r="CY52" i="3"/>
  <c r="CN52" i="3"/>
  <c r="CL52" i="3"/>
  <c r="CQ52" i="3"/>
  <c r="AV52" i="3"/>
  <c r="CM52" i="3"/>
  <c r="AU52" i="3"/>
  <c r="AR52" i="3"/>
  <c r="AO52" i="3"/>
  <c r="AN52" i="3"/>
  <c r="AT52" i="3"/>
  <c r="AP52" i="3"/>
  <c r="AS52" i="3"/>
  <c r="P52" i="3"/>
  <c r="AW52" i="3" s="1"/>
  <c r="AQ52" i="3"/>
  <c r="EA55" i="3"/>
  <c r="DU55" i="3"/>
  <c r="DO55" i="3"/>
  <c r="EB55" i="3"/>
  <c r="DV55" i="3"/>
  <c r="DP55" i="3"/>
  <c r="DZ55" i="3"/>
  <c r="DH55" i="3"/>
  <c r="DS55" i="3"/>
  <c r="DL55" i="3"/>
  <c r="DK55" i="3"/>
  <c r="DN55" i="3"/>
  <c r="DG55" i="3"/>
  <c r="DR55" i="3"/>
  <c r="DI55" i="3"/>
  <c r="DD55" i="3"/>
  <c r="DB55" i="3"/>
  <c r="DQ55" i="3"/>
  <c r="DY55" i="3"/>
  <c r="DX55" i="3"/>
  <c r="DW55" i="3"/>
  <c r="DT55" i="3"/>
  <c r="DM55" i="3"/>
  <c r="DJ55" i="3"/>
  <c r="CT55" i="3"/>
  <c r="DC55" i="3"/>
  <c r="DE55" i="3"/>
  <c r="DF55" i="3"/>
  <c r="CQ55" i="3"/>
  <c r="CZ55" i="3"/>
  <c r="CX55" i="3"/>
  <c r="CS55" i="3"/>
  <c r="CR55" i="3"/>
  <c r="CP55" i="3"/>
  <c r="CY55" i="3"/>
  <c r="CO55" i="3"/>
  <c r="DA55" i="3"/>
  <c r="AU55" i="3"/>
  <c r="AN55" i="3"/>
  <c r="CN55" i="3"/>
  <c r="P55" i="3"/>
  <c r="AW55" i="3" s="1"/>
  <c r="CM55" i="3"/>
  <c r="CL55" i="3"/>
  <c r="CU55" i="3"/>
  <c r="AA55" i="3"/>
  <c r="AQ55" i="3"/>
  <c r="AT55" i="3"/>
  <c r="AS55" i="3"/>
  <c r="AR55" i="3"/>
  <c r="AP55" i="3"/>
  <c r="J58" i="3"/>
  <c r="DZ58" i="3"/>
  <c r="DT58" i="3"/>
  <c r="DN58" i="3"/>
  <c r="DY58" i="3"/>
  <c r="DS58" i="3"/>
  <c r="DM58" i="3"/>
  <c r="DX58" i="3"/>
  <c r="DR58" i="3"/>
  <c r="DF58" i="3"/>
  <c r="DQ58" i="3"/>
  <c r="DG58" i="3"/>
  <c r="DO58" i="3"/>
  <c r="EB58" i="3"/>
  <c r="EA58" i="3"/>
  <c r="DW58" i="3"/>
  <c r="DV58" i="3"/>
  <c r="DU58" i="3"/>
  <c r="DH58" i="3"/>
  <c r="CU58" i="3"/>
  <c r="DL58" i="3"/>
  <c r="DP58" i="3"/>
  <c r="CY58" i="3"/>
  <c r="CM58" i="3"/>
  <c r="DJ58" i="3"/>
  <c r="DD58" i="3"/>
  <c r="DB58" i="3"/>
  <c r="CT58" i="3"/>
  <c r="CQ58" i="3"/>
  <c r="DE58" i="3"/>
  <c r="DA58" i="3"/>
  <c r="CR58" i="3"/>
  <c r="DK58" i="3"/>
  <c r="DC58" i="3"/>
  <c r="CZ58" i="3"/>
  <c r="DI58" i="3"/>
  <c r="CX58" i="3"/>
  <c r="CN58" i="3"/>
  <c r="CP58" i="3"/>
  <c r="AU58" i="3"/>
  <c r="CO58" i="3"/>
  <c r="CS58" i="3"/>
  <c r="CL58" i="3"/>
  <c r="AV58" i="3"/>
  <c r="AN58" i="3"/>
  <c r="AT58" i="3"/>
  <c r="AS58" i="3"/>
  <c r="AR58" i="3"/>
  <c r="AO58" i="3"/>
  <c r="AQ58" i="3"/>
  <c r="L61" i="3"/>
  <c r="DX61" i="3"/>
  <c r="DR61" i="3"/>
  <c r="DY61" i="3"/>
  <c r="DS61" i="3"/>
  <c r="DM61" i="3"/>
  <c r="DK61" i="3"/>
  <c r="DV61" i="3"/>
  <c r="DU61" i="3"/>
  <c r="DT61" i="3"/>
  <c r="DO61" i="3"/>
  <c r="DH61" i="3"/>
  <c r="DQ61" i="3"/>
  <c r="DJ61" i="3"/>
  <c r="DL61" i="3"/>
  <c r="DE61" i="3"/>
  <c r="DC61" i="3"/>
  <c r="DA61" i="3"/>
  <c r="DN61" i="3"/>
  <c r="DI61" i="3"/>
  <c r="EA61" i="3"/>
  <c r="DD61" i="3"/>
  <c r="EB61" i="3"/>
  <c r="DB61" i="3"/>
  <c r="CZ61" i="3"/>
  <c r="DW61" i="3"/>
  <c r="DF61" i="3"/>
  <c r="CS61" i="3"/>
  <c r="CN61" i="3"/>
  <c r="DP61" i="3"/>
  <c r="DG61" i="3"/>
  <c r="CX61" i="3"/>
  <c r="CP61" i="3"/>
  <c r="CL61" i="3"/>
  <c r="CU61" i="3"/>
  <c r="CT61" i="3"/>
  <c r="CO61" i="3"/>
  <c r="CM61" i="3"/>
  <c r="CY61" i="3"/>
  <c r="AT61" i="3"/>
  <c r="CR61" i="3"/>
  <c r="AQ61" i="3"/>
  <c r="AN61" i="3"/>
  <c r="DZ61" i="3"/>
  <c r="CQ61" i="3"/>
  <c r="AU61" i="3"/>
  <c r="AR61" i="3"/>
  <c r="AO61" i="3"/>
  <c r="AS61" i="3"/>
  <c r="AA61" i="3"/>
  <c r="I64" i="3"/>
  <c r="DW64" i="3"/>
  <c r="DQ64" i="3"/>
  <c r="EB64" i="3"/>
  <c r="DV64" i="3"/>
  <c r="DP64" i="3"/>
  <c r="EA64" i="3"/>
  <c r="DU64" i="3"/>
  <c r="DZ64" i="3"/>
  <c r="DY64" i="3"/>
  <c r="DJ64" i="3"/>
  <c r="DX64" i="3"/>
  <c r="DT64" i="3"/>
  <c r="DM64" i="3"/>
  <c r="DF64" i="3"/>
  <c r="DI64" i="3"/>
  <c r="DH64" i="3"/>
  <c r="DS64" i="3"/>
  <c r="DR64" i="3"/>
  <c r="DG64" i="3"/>
  <c r="DN64" i="3"/>
  <c r="DK64" i="3"/>
  <c r="DA64" i="3"/>
  <c r="DL64" i="3"/>
  <c r="CX64" i="3"/>
  <c r="CP64" i="3"/>
  <c r="CO64" i="3"/>
  <c r="DD64" i="3"/>
  <c r="DB64" i="3"/>
  <c r="CY64" i="3"/>
  <c r="CU64" i="3"/>
  <c r="DC64" i="3"/>
  <c r="CS64" i="3"/>
  <c r="DO64" i="3"/>
  <c r="CR64" i="3"/>
  <c r="CQ64" i="3"/>
  <c r="AT64" i="3"/>
  <c r="AP64" i="3"/>
  <c r="AV64" i="3"/>
  <c r="CT64" i="3"/>
  <c r="CN64" i="3"/>
  <c r="CM64" i="3"/>
  <c r="CZ64" i="3"/>
  <c r="CL64" i="3"/>
  <c r="AA64" i="3"/>
  <c r="DE64" i="3"/>
  <c r="AS64" i="3"/>
  <c r="AU64" i="3"/>
  <c r="AO64" i="3"/>
  <c r="AN64" i="3"/>
  <c r="AR64" i="3"/>
  <c r="EA67" i="3"/>
  <c r="DU67" i="3"/>
  <c r="DO67" i="3"/>
  <c r="EB67" i="3"/>
  <c r="DV67" i="3"/>
  <c r="DP67" i="3"/>
  <c r="DH67" i="3"/>
  <c r="DR67" i="3"/>
  <c r="DK67" i="3"/>
  <c r="DZ67" i="3"/>
  <c r="DM67" i="3"/>
  <c r="DF67" i="3"/>
  <c r="DD67" i="3"/>
  <c r="DB67" i="3"/>
  <c r="DL67" i="3"/>
  <c r="DG67" i="3"/>
  <c r="DT67" i="3"/>
  <c r="DE67" i="3"/>
  <c r="DC67" i="3"/>
  <c r="CT67" i="3"/>
  <c r="DW67" i="3"/>
  <c r="DJ67" i="3"/>
  <c r="DA67" i="3"/>
  <c r="DQ67" i="3"/>
  <c r="DY67" i="3"/>
  <c r="DN67" i="3"/>
  <c r="CZ67" i="3"/>
  <c r="CQ67" i="3"/>
  <c r="CR67" i="3"/>
  <c r="DX67" i="3"/>
  <c r="CS67" i="3"/>
  <c r="CL67" i="3"/>
  <c r="DI67" i="3"/>
  <c r="CN67" i="3"/>
  <c r="CU67" i="3"/>
  <c r="AN67" i="3"/>
  <c r="DS67" i="3"/>
  <c r="CP67" i="3"/>
  <c r="CM67" i="3"/>
  <c r="CX67" i="3"/>
  <c r="AS67" i="3"/>
  <c r="AO67" i="3"/>
  <c r="P67" i="3"/>
  <c r="AW67" i="3" s="1"/>
  <c r="CO67" i="3"/>
  <c r="CY67" i="3"/>
  <c r="AV67" i="3"/>
  <c r="AR67" i="3"/>
  <c r="AQ67" i="3"/>
  <c r="AT67" i="3"/>
  <c r="AP67" i="3"/>
  <c r="AU67" i="3"/>
  <c r="J70" i="3"/>
  <c r="DZ70" i="3"/>
  <c r="DT70" i="3"/>
  <c r="DN70" i="3"/>
  <c r="DY70" i="3"/>
  <c r="DS70" i="3"/>
  <c r="DM70" i="3"/>
  <c r="DX70" i="3"/>
  <c r="DO70" i="3"/>
  <c r="DF70" i="3"/>
  <c r="DG70" i="3"/>
  <c r="DP70" i="3"/>
  <c r="DL70" i="3"/>
  <c r="EA70" i="3"/>
  <c r="DW70" i="3"/>
  <c r="DV70" i="3"/>
  <c r="DK70" i="3"/>
  <c r="DU70" i="3"/>
  <c r="DH70" i="3"/>
  <c r="DJ70" i="3"/>
  <c r="DR70" i="3"/>
  <c r="DI70" i="3"/>
  <c r="CU70" i="3"/>
  <c r="DE70" i="3"/>
  <c r="EB70" i="3"/>
  <c r="CM70" i="3"/>
  <c r="DQ70" i="3"/>
  <c r="DC70" i="3"/>
  <c r="DA70" i="3"/>
  <c r="CT70" i="3"/>
  <c r="CZ70" i="3"/>
  <c r="CQ70" i="3"/>
  <c r="DD70" i="3"/>
  <c r="CR70" i="3"/>
  <c r="CX70" i="3"/>
  <c r="CY70" i="3"/>
  <c r="CP70" i="3"/>
  <c r="CO70" i="3"/>
  <c r="DB70" i="3"/>
  <c r="CL70" i="3"/>
  <c r="AU70" i="3"/>
  <c r="CS70" i="3"/>
  <c r="AR70" i="3"/>
  <c r="CN70" i="3"/>
  <c r="AP70" i="3"/>
  <c r="AA70" i="3"/>
  <c r="AQ70" i="3"/>
  <c r="AN70" i="3"/>
  <c r="AV70" i="3"/>
  <c r="AO70" i="3"/>
  <c r="AT70" i="3"/>
  <c r="AS70" i="3"/>
  <c r="L73" i="3"/>
  <c r="DX73" i="3"/>
  <c r="DR73" i="3"/>
  <c r="DY73" i="3"/>
  <c r="DS73" i="3"/>
  <c r="DM73" i="3"/>
  <c r="DV73" i="3"/>
  <c r="DU73" i="3"/>
  <c r="DT73" i="3"/>
  <c r="DK73" i="3"/>
  <c r="DH73" i="3"/>
  <c r="DN73" i="3"/>
  <c r="DQ73" i="3"/>
  <c r="DE73" i="3"/>
  <c r="DC73" i="3"/>
  <c r="DA73" i="3"/>
  <c r="EB73" i="3"/>
  <c r="EA73" i="3"/>
  <c r="DZ73" i="3"/>
  <c r="DW73" i="3"/>
  <c r="DI73" i="3"/>
  <c r="DO73" i="3"/>
  <c r="DJ73" i="3"/>
  <c r="DF73" i="3"/>
  <c r="DG73" i="3"/>
  <c r="DB73" i="3"/>
  <c r="DL73" i="3"/>
  <c r="CY73" i="3"/>
  <c r="CU73" i="3"/>
  <c r="CN73" i="3"/>
  <c r="CZ73" i="3"/>
  <c r="CT73" i="3"/>
  <c r="DP73" i="3"/>
  <c r="CM73" i="3"/>
  <c r="CS73" i="3"/>
  <c r="CO73" i="3"/>
  <c r="CP73" i="3"/>
  <c r="AT73" i="3"/>
  <c r="AQ73" i="3"/>
  <c r="CL73" i="3"/>
  <c r="AV73" i="3"/>
  <c r="DD73" i="3"/>
  <c r="CQ73" i="3"/>
  <c r="CR73" i="3"/>
  <c r="I73" i="3"/>
  <c r="AR73" i="3"/>
  <c r="AO73" i="3"/>
  <c r="AA73" i="3"/>
  <c r="AN73" i="3"/>
  <c r="CX73" i="3"/>
  <c r="I76" i="3"/>
  <c r="DW76" i="3"/>
  <c r="DQ76" i="3"/>
  <c r="EB76" i="3"/>
  <c r="DV76" i="3"/>
  <c r="DP76" i="3"/>
  <c r="EA76" i="3"/>
  <c r="DU76" i="3"/>
  <c r="DZ76" i="3"/>
  <c r="DY76" i="3"/>
  <c r="DR76" i="3"/>
  <c r="DJ76" i="3"/>
  <c r="DS76" i="3"/>
  <c r="DF76" i="3"/>
  <c r="DI76" i="3"/>
  <c r="DN76" i="3"/>
  <c r="DG76" i="3"/>
  <c r="DK76" i="3"/>
  <c r="DH76" i="3"/>
  <c r="DT76" i="3"/>
  <c r="DD76" i="3"/>
  <c r="DE76" i="3"/>
  <c r="DO76" i="3"/>
  <c r="DB76" i="3"/>
  <c r="CP76" i="3"/>
  <c r="DL76" i="3"/>
  <c r="CS76" i="3"/>
  <c r="CO76" i="3"/>
  <c r="CY76" i="3"/>
  <c r="CU76" i="3"/>
  <c r="DX76" i="3"/>
  <c r="DA76" i="3"/>
  <c r="CX76" i="3"/>
  <c r="DM76" i="3"/>
  <c r="CZ76" i="3"/>
  <c r="CR76" i="3"/>
  <c r="CT76" i="3"/>
  <c r="CQ76" i="3"/>
  <c r="CL76" i="3"/>
  <c r="CN76" i="3"/>
  <c r="AU76" i="3"/>
  <c r="AQ76" i="3"/>
  <c r="AA76" i="3"/>
  <c r="AN76" i="3"/>
  <c r="K76" i="3"/>
  <c r="AS76" i="3"/>
  <c r="AP76" i="3"/>
  <c r="CM76" i="3"/>
  <c r="DC76" i="3"/>
  <c r="AR76" i="3"/>
  <c r="AV76" i="3"/>
  <c r="EA79" i="3"/>
  <c r="DU79" i="3"/>
  <c r="DO79" i="3"/>
  <c r="EB79" i="3"/>
  <c r="DV79" i="3"/>
  <c r="DP79" i="3"/>
  <c r="DH79" i="3"/>
  <c r="DM79" i="3"/>
  <c r="DK79" i="3"/>
  <c r="DQ79" i="3"/>
  <c r="DR79" i="3"/>
  <c r="DD79" i="3"/>
  <c r="DB79" i="3"/>
  <c r="DN79" i="3"/>
  <c r="DL79" i="3"/>
  <c r="DY79" i="3"/>
  <c r="DX79" i="3"/>
  <c r="DW79" i="3"/>
  <c r="DT79" i="3"/>
  <c r="DI79" i="3"/>
  <c r="DF79" i="3"/>
  <c r="DS79" i="3"/>
  <c r="CT79" i="3"/>
  <c r="DZ79" i="3"/>
  <c r="DG79" i="3"/>
  <c r="DA79" i="3"/>
  <c r="DE79" i="3"/>
  <c r="CZ79" i="3"/>
  <c r="CX79" i="3"/>
  <c r="CR79" i="3"/>
  <c r="CQ79" i="3"/>
  <c r="DJ79" i="3"/>
  <c r="CS79" i="3"/>
  <c r="CY79" i="3"/>
  <c r="DC79" i="3"/>
  <c r="CP79" i="3"/>
  <c r="CM79" i="3"/>
  <c r="CN79" i="3"/>
  <c r="AN79" i="3"/>
  <c r="CU79" i="3"/>
  <c r="CO79" i="3"/>
  <c r="CL79" i="3"/>
  <c r="P79" i="3"/>
  <c r="AW79" i="3" s="1"/>
  <c r="AO79" i="3"/>
  <c r="AV79" i="3"/>
  <c r="AU79" i="3"/>
  <c r="AS79" i="3"/>
  <c r="AP79" i="3"/>
  <c r="AR79" i="3"/>
  <c r="AQ79" i="3"/>
  <c r="J82" i="3"/>
  <c r="DZ82" i="3"/>
  <c r="DT82" i="3"/>
  <c r="DN82" i="3"/>
  <c r="DY82" i="3"/>
  <c r="DS82" i="3"/>
  <c r="DM82" i="3"/>
  <c r="DX82" i="3"/>
  <c r="DF82" i="3"/>
  <c r="DU82" i="3"/>
  <c r="DG82" i="3"/>
  <c r="DL82" i="3"/>
  <c r="DH82" i="3"/>
  <c r="DR82" i="3"/>
  <c r="DJ82" i="3"/>
  <c r="EB82" i="3"/>
  <c r="EA82" i="3"/>
  <c r="DW82" i="3"/>
  <c r="DV82" i="3"/>
  <c r="DI82" i="3"/>
  <c r="DP82" i="3"/>
  <c r="DK82" i="3"/>
  <c r="DO82" i="3"/>
  <c r="DQ82" i="3"/>
  <c r="DC82" i="3"/>
  <c r="CU82" i="3"/>
  <c r="DD82" i="3"/>
  <c r="CT82" i="3"/>
  <c r="CM82" i="3"/>
  <c r="DE82" i="3"/>
  <c r="CZ82" i="3"/>
  <c r="CX82" i="3"/>
  <c r="CR82" i="3"/>
  <c r="CQ82" i="3"/>
  <c r="CY82" i="3"/>
  <c r="CO82" i="3"/>
  <c r="CS82" i="3"/>
  <c r="DB82" i="3"/>
  <c r="DA82" i="3"/>
  <c r="AU82" i="3"/>
  <c r="CP82" i="3"/>
  <c r="CN82" i="3"/>
  <c r="AO82" i="3"/>
  <c r="AQ82" i="3"/>
  <c r="AN82" i="3"/>
  <c r="AA82" i="3"/>
  <c r="AT82" i="3"/>
  <c r="AS82" i="3"/>
  <c r="AV82" i="3"/>
  <c r="AP82" i="3"/>
  <c r="L85" i="3"/>
  <c r="DX85" i="3"/>
  <c r="DR85" i="3"/>
  <c r="DY85" i="3"/>
  <c r="DS85" i="3"/>
  <c r="DM85" i="3"/>
  <c r="DK85" i="3"/>
  <c r="DP85" i="3"/>
  <c r="EB85" i="3"/>
  <c r="EA85" i="3"/>
  <c r="DZ85" i="3"/>
  <c r="DW85" i="3"/>
  <c r="DH85" i="3"/>
  <c r="DV85" i="3"/>
  <c r="DU85" i="3"/>
  <c r="DT85" i="3"/>
  <c r="DF85" i="3"/>
  <c r="DO85" i="3"/>
  <c r="DE85" i="3"/>
  <c r="DC85" i="3"/>
  <c r="DN85" i="3"/>
  <c r="DL85" i="3"/>
  <c r="DQ85" i="3"/>
  <c r="DG85" i="3"/>
  <c r="DJ85" i="3"/>
  <c r="DI85" i="3"/>
  <c r="CY85" i="3"/>
  <c r="DD85" i="3"/>
  <c r="DA85" i="3"/>
  <c r="CN85" i="3"/>
  <c r="CX85" i="3"/>
  <c r="DB85" i="3"/>
  <c r="CT85" i="3"/>
  <c r="CP85" i="3"/>
  <c r="CL85" i="3"/>
  <c r="CR85" i="3"/>
  <c r="CZ85" i="3"/>
  <c r="AT85" i="3"/>
  <c r="CS85" i="3"/>
  <c r="CM85" i="3"/>
  <c r="AQ85" i="3"/>
  <c r="CU85" i="3"/>
  <c r="CQ85" i="3"/>
  <c r="AS85" i="3"/>
  <c r="AP85" i="3"/>
  <c r="P85" i="3"/>
  <c r="AW85" i="3" s="1"/>
  <c r="AV85" i="3"/>
  <c r="CO85" i="3"/>
  <c r="AN85" i="3"/>
  <c r="AU85" i="3"/>
  <c r="AR85" i="3"/>
  <c r="AA85" i="3"/>
  <c r="I88" i="3"/>
  <c r="DW88" i="3"/>
  <c r="DQ88" i="3"/>
  <c r="EB88" i="3"/>
  <c r="DV88" i="3"/>
  <c r="DP88" i="3"/>
  <c r="EA88" i="3"/>
  <c r="DU88" i="3"/>
  <c r="DO88" i="3"/>
  <c r="DN88" i="3"/>
  <c r="DJ88" i="3"/>
  <c r="DF88" i="3"/>
  <c r="DZ88" i="3"/>
  <c r="DY88" i="3"/>
  <c r="DI88" i="3"/>
  <c r="DS88" i="3"/>
  <c r="DK88" i="3"/>
  <c r="DX88" i="3"/>
  <c r="DL88" i="3"/>
  <c r="DT88" i="3"/>
  <c r="DE88" i="3"/>
  <c r="DR88" i="3"/>
  <c r="DB88" i="3"/>
  <c r="CP88" i="3"/>
  <c r="CS88" i="3"/>
  <c r="DG88" i="3"/>
  <c r="CY88" i="3"/>
  <c r="CU88" i="3"/>
  <c r="CO88" i="3"/>
  <c r="DA88" i="3"/>
  <c r="CZ88" i="3"/>
  <c r="CT88" i="3"/>
  <c r="DD88" i="3"/>
  <c r="DC88" i="3"/>
  <c r="CM88" i="3"/>
  <c r="DM88" i="3"/>
  <c r="CN88" i="3"/>
  <c r="CX88" i="3"/>
  <c r="CL88" i="3"/>
  <c r="DH88" i="3"/>
  <c r="AV88" i="3"/>
  <c r="CR88" i="3"/>
  <c r="AT88" i="3"/>
  <c r="CQ88" i="3"/>
  <c r="AU88" i="3"/>
  <c r="AR88" i="3"/>
  <c r="AO88" i="3"/>
  <c r="AN88" i="3"/>
  <c r="AS88" i="3"/>
  <c r="AQ88" i="3"/>
  <c r="EA91" i="3"/>
  <c r="DU91" i="3"/>
  <c r="DO91" i="3"/>
  <c r="EB91" i="3"/>
  <c r="DV91" i="3"/>
  <c r="DP91" i="3"/>
  <c r="DH91" i="3"/>
  <c r="DS91" i="3"/>
  <c r="DK91" i="3"/>
  <c r="DN91" i="3"/>
  <c r="DG91" i="3"/>
  <c r="DI91" i="3"/>
  <c r="DD91" i="3"/>
  <c r="DB91" i="3"/>
  <c r="DR91" i="3"/>
  <c r="DJ91" i="3"/>
  <c r="DZ91" i="3"/>
  <c r="DY91" i="3"/>
  <c r="DM91" i="3"/>
  <c r="CT91" i="3"/>
  <c r="DQ91" i="3"/>
  <c r="DE91" i="3"/>
  <c r="DL91" i="3"/>
  <c r="DA91" i="3"/>
  <c r="DT91" i="3"/>
  <c r="DC91" i="3"/>
  <c r="CX91" i="3"/>
  <c r="CR91" i="3"/>
  <c r="CQ91" i="3"/>
  <c r="CU91" i="3"/>
  <c r="DX91" i="3"/>
  <c r="CS91" i="3"/>
  <c r="CO91" i="3"/>
  <c r="DW91" i="3"/>
  <c r="CP91" i="3"/>
  <c r="AN91" i="3"/>
  <c r="CZ91" i="3"/>
  <c r="AV91" i="3"/>
  <c r="AU91" i="3"/>
  <c r="P91" i="3"/>
  <c r="AW91" i="3" s="1"/>
  <c r="CY91" i="3"/>
  <c r="AT91" i="3"/>
  <c r="AQ91" i="3"/>
  <c r="CL91" i="3"/>
  <c r="AS91" i="3"/>
  <c r="AP91" i="3"/>
  <c r="AO91" i="3"/>
  <c r="CM91" i="3"/>
  <c r="J94" i="3"/>
  <c r="DZ94" i="3"/>
  <c r="DT94" i="3"/>
  <c r="DN94" i="3"/>
  <c r="DY94" i="3"/>
  <c r="DS94" i="3"/>
  <c r="DM94" i="3"/>
  <c r="DX94" i="3"/>
  <c r="DU94" i="3"/>
  <c r="DR94" i="3"/>
  <c r="DF94" i="3"/>
  <c r="DQ94" i="3"/>
  <c r="DG94" i="3"/>
  <c r="DL94" i="3"/>
  <c r="DP94" i="3"/>
  <c r="DO94" i="3"/>
  <c r="DH94" i="3"/>
  <c r="DJ94" i="3"/>
  <c r="CU94" i="3"/>
  <c r="DE94" i="3"/>
  <c r="EA94" i="3"/>
  <c r="EB94" i="3"/>
  <c r="DI94" i="3"/>
  <c r="DW94" i="3"/>
  <c r="CZ94" i="3"/>
  <c r="CM94" i="3"/>
  <c r="DV94" i="3"/>
  <c r="DC94" i="3"/>
  <c r="CX94" i="3"/>
  <c r="DD94" i="3"/>
  <c r="CY94" i="3"/>
  <c r="CS94" i="3"/>
  <c r="DA94" i="3"/>
  <c r="CP94" i="3"/>
  <c r="CR94" i="3"/>
  <c r="CN94" i="3"/>
  <c r="AU94" i="3"/>
  <c r="CT94" i="3"/>
  <c r="CQ94" i="3"/>
  <c r="DK94" i="3"/>
  <c r="CL94" i="3"/>
  <c r="DB94" i="3"/>
  <c r="AO94" i="3"/>
  <c r="AR94" i="3"/>
  <c r="AA94" i="3"/>
  <c r="AS94" i="3"/>
  <c r="CO94" i="3"/>
  <c r="AP94" i="3"/>
  <c r="AT94" i="3"/>
  <c r="AN94" i="3"/>
  <c r="AV94" i="3"/>
  <c r="L97" i="3"/>
  <c r="DX97" i="3"/>
  <c r="DR97" i="3"/>
  <c r="DY97" i="3"/>
  <c r="DS97" i="3"/>
  <c r="DM97" i="3"/>
  <c r="DK97" i="3"/>
  <c r="DO97" i="3"/>
  <c r="DH97" i="3"/>
  <c r="DQ97" i="3"/>
  <c r="DV97" i="3"/>
  <c r="DU97" i="3"/>
  <c r="DJ97" i="3"/>
  <c r="DT97" i="3"/>
  <c r="DL97" i="3"/>
  <c r="DE97" i="3"/>
  <c r="DC97" i="3"/>
  <c r="DI97" i="3"/>
  <c r="DN97" i="3"/>
  <c r="DP97" i="3"/>
  <c r="DZ97" i="3"/>
  <c r="DG97" i="3"/>
  <c r="EA97" i="3"/>
  <c r="DF97" i="3"/>
  <c r="DD97" i="3"/>
  <c r="DW97" i="3"/>
  <c r="DB97" i="3"/>
  <c r="CZ97" i="3"/>
  <c r="CT97" i="3"/>
  <c r="CN97" i="3"/>
  <c r="EB97" i="3"/>
  <c r="CR97" i="3"/>
  <c r="CX97" i="3"/>
  <c r="CY97" i="3"/>
  <c r="CM97" i="3"/>
  <c r="CP97" i="3"/>
  <c r="AT97" i="3"/>
  <c r="CO97" i="3"/>
  <c r="AQ97" i="3"/>
  <c r="DA97" i="3"/>
  <c r="AN97" i="3"/>
  <c r="CL97" i="3"/>
  <c r="AV97" i="3"/>
  <c r="CQ97" i="3"/>
  <c r="AA97" i="3"/>
  <c r="AU97" i="3"/>
  <c r="CU97" i="3"/>
  <c r="AP97" i="3"/>
  <c r="AS97" i="3"/>
  <c r="K97" i="3"/>
  <c r="L70" i="3"/>
  <c r="AU73" i="3"/>
  <c r="K88" i="3"/>
  <c r="L58" i="3"/>
  <c r="P97" i="3"/>
  <c r="AW97" i="3" s="1"/>
  <c r="P82" i="3"/>
  <c r="AW82" i="3" s="1"/>
  <c r="AA91" i="3"/>
  <c r="AP58" i="3"/>
  <c r="I97" i="3"/>
  <c r="K85" i="3"/>
  <c r="L34" i="3"/>
  <c r="O34" i="3" s="1"/>
  <c r="P80" i="3"/>
  <c r="AW80" i="3" s="1"/>
  <c r="P64" i="3"/>
  <c r="AW64" i="3" s="1"/>
  <c r="AA88" i="3"/>
  <c r="AA58" i="3"/>
  <c r="AO55" i="3"/>
  <c r="AP53" i="3"/>
  <c r="AT92" i="3"/>
  <c r="DF91" i="3"/>
  <c r="I85" i="3"/>
  <c r="K73" i="3"/>
  <c r="P94" i="3"/>
  <c r="AW94" i="3" s="1"/>
  <c r="P78" i="3"/>
  <c r="AW78" i="3" s="1"/>
  <c r="P63" i="3"/>
  <c r="AW63" i="3" s="1"/>
  <c r="AA87" i="3"/>
  <c r="AA52" i="3"/>
  <c r="AN51" i="3"/>
  <c r="AO53" i="3"/>
  <c r="AS96" i="3"/>
  <c r="AT79" i="3"/>
  <c r="CL84" i="3"/>
  <c r="I86" i="3"/>
  <c r="I74" i="3"/>
  <c r="I62" i="3"/>
  <c r="J93" i="3"/>
  <c r="J81" i="3"/>
  <c r="J69" i="3"/>
  <c r="J57" i="3"/>
  <c r="L95" i="3"/>
  <c r="L83" i="3"/>
  <c r="L71" i="3"/>
  <c r="L59" i="3"/>
  <c r="L47" i="3"/>
  <c r="L35" i="3"/>
  <c r="O35" i="3" s="1"/>
  <c r="J92" i="3"/>
  <c r="J80" i="3"/>
  <c r="J68" i="3"/>
  <c r="J56" i="3"/>
  <c r="K87" i="3"/>
  <c r="K75" i="3"/>
  <c r="K63" i="3"/>
  <c r="K51" i="3"/>
  <c r="K39" i="3"/>
  <c r="I96" i="3"/>
  <c r="I84" i="3"/>
  <c r="I72" i="3"/>
  <c r="I60" i="3"/>
  <c r="K86" i="3"/>
  <c r="K74" i="3"/>
  <c r="K62" i="3"/>
  <c r="K50" i="3"/>
  <c r="K38" i="3"/>
  <c r="L93" i="3"/>
  <c r="L81" i="3"/>
  <c r="L69" i="3"/>
  <c r="L57" i="3"/>
  <c r="L45" i="3"/>
  <c r="L33" i="3"/>
  <c r="O33" i="3" s="1"/>
  <c r="I71" i="3"/>
  <c r="I94" i="3"/>
  <c r="I82" i="3"/>
  <c r="I70" i="3"/>
  <c r="I58" i="3"/>
  <c r="J89" i="3"/>
  <c r="J77" i="3"/>
  <c r="J65" i="3"/>
  <c r="K96" i="3"/>
  <c r="K84" i="3"/>
  <c r="K72" i="3"/>
  <c r="K60" i="3"/>
  <c r="K48" i="3"/>
  <c r="K36" i="3"/>
  <c r="L91" i="3"/>
  <c r="L79" i="3"/>
  <c r="L67" i="3"/>
  <c r="L55" i="3"/>
  <c r="L43" i="3"/>
  <c r="L31" i="3"/>
  <c r="O31" i="3" s="1"/>
  <c r="I59" i="3"/>
  <c r="J78" i="3"/>
  <c r="L80" i="3"/>
  <c r="L44" i="3"/>
  <c r="L32" i="3"/>
  <c r="O32" i="3" s="1"/>
  <c r="I93" i="3"/>
  <c r="I81" i="3"/>
  <c r="I69" i="3"/>
  <c r="I57" i="3"/>
  <c r="J88" i="3"/>
  <c r="J76" i="3"/>
  <c r="J64" i="3"/>
  <c r="J52" i="3"/>
  <c r="K95" i="3"/>
  <c r="K83" i="3"/>
  <c r="K71" i="3"/>
  <c r="K59" i="3"/>
  <c r="K47" i="3"/>
  <c r="K35" i="3"/>
  <c r="N35" i="3" s="1"/>
  <c r="L90" i="3"/>
  <c r="L78" i="3"/>
  <c r="L66" i="3"/>
  <c r="L54" i="3"/>
  <c r="L42" i="3"/>
  <c r="I95" i="3"/>
  <c r="J66" i="3"/>
  <c r="I92" i="3"/>
  <c r="I80" i="3"/>
  <c r="I68" i="3"/>
  <c r="I56" i="3"/>
  <c r="J87" i="3"/>
  <c r="J75" i="3"/>
  <c r="J63" i="3"/>
  <c r="J51" i="3"/>
  <c r="K94" i="3"/>
  <c r="K82" i="3"/>
  <c r="K70" i="3"/>
  <c r="K58" i="3"/>
  <c r="K46" i="3"/>
  <c r="K34" i="3"/>
  <c r="N34" i="3" s="1"/>
  <c r="L89" i="3"/>
  <c r="L77" i="3"/>
  <c r="L65" i="3"/>
  <c r="L53" i="3"/>
  <c r="L41" i="3"/>
  <c r="I91" i="3"/>
  <c r="I79" i="3"/>
  <c r="I67" i="3"/>
  <c r="I55" i="3"/>
  <c r="J86" i="3"/>
  <c r="J74" i="3"/>
  <c r="J62" i="3"/>
  <c r="K93" i="3"/>
  <c r="K81" i="3"/>
  <c r="K69" i="3"/>
  <c r="K57" i="3"/>
  <c r="K45" i="3"/>
  <c r="K33" i="3"/>
  <c r="N33" i="3" s="1"/>
  <c r="L88" i="3"/>
  <c r="L76" i="3"/>
  <c r="L64" i="3"/>
  <c r="L52" i="3"/>
  <c r="L40" i="3"/>
  <c r="L92" i="3"/>
  <c r="I90" i="3"/>
  <c r="I78" i="3"/>
  <c r="I66" i="3"/>
  <c r="I54" i="3"/>
  <c r="J97" i="3"/>
  <c r="J85" i="3"/>
  <c r="J73" i="3"/>
  <c r="J61" i="3"/>
  <c r="K92" i="3"/>
  <c r="K80" i="3"/>
  <c r="K68" i="3"/>
  <c r="K56" i="3"/>
  <c r="K44" i="3"/>
  <c r="K32" i="3"/>
  <c r="N32" i="3" s="1"/>
  <c r="L87" i="3"/>
  <c r="L75" i="3"/>
  <c r="L63" i="3"/>
  <c r="L51" i="3"/>
  <c r="L39" i="3"/>
  <c r="I83" i="3"/>
  <c r="J90" i="3"/>
  <c r="J54" i="3"/>
  <c r="L68" i="3"/>
  <c r="L56" i="3"/>
  <c r="I89" i="3"/>
  <c r="I77" i="3"/>
  <c r="I65" i="3"/>
  <c r="I53" i="3"/>
  <c r="J96" i="3"/>
  <c r="J84" i="3"/>
  <c r="J72" i="3"/>
  <c r="J60" i="3"/>
  <c r="K91" i="3"/>
  <c r="K79" i="3"/>
  <c r="K67" i="3"/>
  <c r="K55" i="3"/>
  <c r="K43" i="3"/>
  <c r="G63" i="3"/>
  <c r="G34" i="3"/>
  <c r="G59" i="3"/>
  <c r="G60" i="3"/>
  <c r="H60" i="3"/>
  <c r="G67" i="3"/>
  <c r="G43" i="3"/>
  <c r="G69" i="3"/>
  <c r="G77" i="3"/>
  <c r="G33" i="3"/>
  <c r="G81" i="3"/>
  <c r="G40" i="3"/>
  <c r="G41" i="3"/>
  <c r="G47" i="3"/>
  <c r="G55" i="3"/>
  <c r="G45" i="3"/>
  <c r="G51" i="3"/>
  <c r="G61" i="3"/>
  <c r="G65" i="3"/>
  <c r="G71" i="3"/>
  <c r="G86" i="3"/>
  <c r="G53" i="3"/>
  <c r="G74" i="3"/>
  <c r="G37" i="3"/>
  <c r="G73" i="3"/>
  <c r="G56" i="3"/>
  <c r="G72" i="3"/>
  <c r="G42" i="3"/>
  <c r="G35" i="3"/>
  <c r="G49" i="3"/>
  <c r="H97" i="3"/>
  <c r="H95" i="3"/>
  <c r="H83" i="3"/>
  <c r="H93" i="3"/>
  <c r="H79" i="3"/>
  <c r="H74" i="3"/>
  <c r="H92" i="3"/>
  <c r="H86" i="3"/>
  <c r="H90" i="3"/>
  <c r="H82" i="3"/>
  <c r="H75" i="3"/>
  <c r="H68" i="3"/>
  <c r="H57" i="3"/>
  <c r="H48" i="3"/>
  <c r="H88" i="3"/>
  <c r="H84" i="3"/>
  <c r="H65" i="3"/>
  <c r="H58" i="3"/>
  <c r="H91" i="3"/>
  <c r="H70" i="3"/>
  <c r="H62" i="3"/>
  <c r="H53" i="3"/>
  <c r="H42" i="3"/>
  <c r="H77" i="3"/>
  <c r="H76" i="3"/>
  <c r="H64" i="3"/>
  <c r="H39" i="3"/>
  <c r="H81" i="3"/>
  <c r="H73" i="3"/>
  <c r="H80" i="3"/>
  <c r="H71" i="3"/>
  <c r="H63" i="3"/>
  <c r="H89" i="3"/>
  <c r="H51" i="3"/>
  <c r="H87" i="3"/>
  <c r="H49" i="3"/>
  <c r="H44" i="3"/>
  <c r="H66" i="3"/>
  <c r="H94" i="3"/>
  <c r="H67" i="3"/>
  <c r="H46" i="3"/>
  <c r="H55" i="3"/>
  <c r="H41" i="3"/>
  <c r="H34" i="3"/>
  <c r="H72" i="3"/>
  <c r="H47" i="3"/>
  <c r="H40" i="3"/>
  <c r="H52" i="3"/>
  <c r="H33" i="3"/>
  <c r="H96" i="3"/>
  <c r="H78" i="3"/>
  <c r="H45" i="3"/>
  <c r="H59" i="3"/>
  <c r="H56" i="3"/>
  <c r="H54" i="3"/>
  <c r="H50" i="3"/>
  <c r="H38" i="3"/>
  <c r="H85" i="3"/>
  <c r="H69" i="3"/>
  <c r="H37" i="3"/>
  <c r="H32" i="3"/>
  <c r="H43" i="3"/>
  <c r="H36" i="3"/>
  <c r="H61" i="3"/>
  <c r="G90" i="3"/>
  <c r="G85" i="3"/>
  <c r="G95" i="3"/>
  <c r="G88" i="3"/>
  <c r="G83" i="3"/>
  <c r="G76" i="3"/>
  <c r="G84" i="3"/>
  <c r="G94" i="3"/>
  <c r="G87" i="3"/>
  <c r="G80" i="3"/>
  <c r="G54" i="3"/>
  <c r="G52" i="3"/>
  <c r="G50" i="3"/>
  <c r="G48" i="3"/>
  <c r="G46" i="3"/>
  <c r="G44" i="3"/>
  <c r="G92" i="3"/>
  <c r="G82" i="3"/>
  <c r="G68" i="3"/>
  <c r="G57" i="3"/>
  <c r="G93" i="3"/>
  <c r="G89" i="3"/>
  <c r="G78" i="3"/>
  <c r="G66" i="3"/>
  <c r="G70" i="3"/>
  <c r="G62" i="3"/>
  <c r="G91" i="3"/>
  <c r="G97" i="3"/>
  <c r="G58" i="3"/>
  <c r="G32" i="3"/>
  <c r="G79" i="3"/>
  <c r="G64" i="3"/>
  <c r="G39" i="3"/>
  <c r="G75" i="3"/>
  <c r="G38" i="3"/>
  <c r="I38" i="3" s="1"/>
  <c r="I50" i="3" l="1"/>
  <c r="J46" i="3"/>
  <c r="I41" i="3"/>
  <c r="J39" i="3"/>
  <c r="J37" i="3"/>
  <c r="J40" i="3"/>
  <c r="J49" i="3"/>
  <c r="J48" i="3"/>
  <c r="J38" i="3"/>
  <c r="J50" i="3"/>
  <c r="I48" i="3"/>
  <c r="J44" i="3"/>
  <c r="I39" i="3"/>
  <c r="J47" i="3"/>
  <c r="I43" i="3"/>
  <c r="I40" i="3"/>
  <c r="J41" i="3"/>
  <c r="I37" i="3"/>
  <c r="I47" i="3"/>
  <c r="I44" i="3"/>
  <c r="I46" i="3"/>
  <c r="J42" i="3"/>
  <c r="I42" i="3"/>
  <c r="I49" i="3"/>
  <c r="I45" i="3"/>
  <c r="J45" i="3"/>
  <c r="J43" i="3"/>
  <c r="I36" i="3"/>
  <c r="J36" i="3"/>
  <c r="J32" i="3"/>
  <c r="AX52" i="3"/>
  <c r="AY52" i="3" s="1"/>
  <c r="AZ52" i="3" s="1"/>
  <c r="BA52" i="3" s="1"/>
  <c r="BB52" i="3" s="1"/>
  <c r="BC52" i="3" s="1"/>
  <c r="BD52" i="3" s="1"/>
  <c r="BE52" i="3" s="1"/>
  <c r="BF52" i="3" s="1"/>
  <c r="BG52" i="3" s="1"/>
  <c r="AX91" i="3"/>
  <c r="AY91" i="3" s="1"/>
  <c r="AZ91" i="3" s="1"/>
  <c r="BA91" i="3" s="1"/>
  <c r="BB91" i="3" s="1"/>
  <c r="BC91" i="3" s="1"/>
  <c r="BD91" i="3" s="1"/>
  <c r="BE91" i="3" s="1"/>
  <c r="BF91" i="3" s="1"/>
  <c r="BG91" i="3" s="1"/>
  <c r="AX71" i="3"/>
  <c r="AY71" i="3" s="1"/>
  <c r="AZ71" i="3" s="1"/>
  <c r="BA71" i="3" s="1"/>
  <c r="BB71" i="3" s="1"/>
  <c r="BC71" i="3" s="1"/>
  <c r="BD71" i="3" s="1"/>
  <c r="BE71" i="3" s="1"/>
  <c r="BF71" i="3" s="1"/>
  <c r="BG71" i="3" s="1"/>
  <c r="AX61" i="3"/>
  <c r="AY61" i="3" s="1"/>
  <c r="AZ61" i="3" s="1"/>
  <c r="BA61" i="3" s="1"/>
  <c r="BB61" i="3" s="1"/>
  <c r="BC61" i="3" s="1"/>
  <c r="BD61" i="3" s="1"/>
  <c r="BE61" i="3" s="1"/>
  <c r="BF61" i="3" s="1"/>
  <c r="BG61" i="3" s="1"/>
  <c r="AX75" i="3"/>
  <c r="AY75" i="3" s="1"/>
  <c r="AZ75" i="3" s="1"/>
  <c r="BA75" i="3" s="1"/>
  <c r="BB75" i="3" s="1"/>
  <c r="BC75" i="3" s="1"/>
  <c r="BD75" i="3" s="1"/>
  <c r="BE75" i="3" s="1"/>
  <c r="BF75" i="3" s="1"/>
  <c r="BG75" i="3" s="1"/>
  <c r="AX78" i="3"/>
  <c r="AY78" i="3" s="1"/>
  <c r="AZ78" i="3" s="1"/>
  <c r="BA78" i="3" s="1"/>
  <c r="BB78" i="3" s="1"/>
  <c r="BC78" i="3" s="1"/>
  <c r="BD78" i="3" s="1"/>
  <c r="BE78" i="3" s="1"/>
  <c r="BF78" i="3" s="1"/>
  <c r="BG78" i="3" s="1"/>
  <c r="AX95" i="3"/>
  <c r="AY95" i="3" s="1"/>
  <c r="AZ95" i="3" s="1"/>
  <c r="BA95" i="3" s="1"/>
  <c r="BB95" i="3" s="1"/>
  <c r="BC95" i="3" s="1"/>
  <c r="BD95" i="3" s="1"/>
  <c r="BE95" i="3" s="1"/>
  <c r="BF95" i="3" s="1"/>
  <c r="BG95" i="3" s="1"/>
  <c r="AX90" i="3"/>
  <c r="AY90" i="3" s="1"/>
  <c r="AZ90" i="3" s="1"/>
  <c r="BA90" i="3" s="1"/>
  <c r="BB90" i="3" s="1"/>
  <c r="BC90" i="3" s="1"/>
  <c r="BD90" i="3" s="1"/>
  <c r="BE90" i="3" s="1"/>
  <c r="BF90" i="3" s="1"/>
  <c r="BG90" i="3" s="1"/>
  <c r="AX73" i="3"/>
  <c r="AY73" i="3" s="1"/>
  <c r="AZ73" i="3" s="1"/>
  <c r="BA73" i="3" s="1"/>
  <c r="BB73" i="3" s="1"/>
  <c r="BC73" i="3" s="1"/>
  <c r="BD73" i="3" s="1"/>
  <c r="BE73" i="3" s="1"/>
  <c r="BF73" i="3" s="1"/>
  <c r="BG73" i="3" s="1"/>
  <c r="AX64" i="3"/>
  <c r="AY64" i="3" s="1"/>
  <c r="AZ64" i="3" s="1"/>
  <c r="BA64" i="3" s="1"/>
  <c r="BB64" i="3" s="1"/>
  <c r="BC64" i="3" s="1"/>
  <c r="BD64" i="3" s="1"/>
  <c r="BE64" i="3" s="1"/>
  <c r="BF64" i="3" s="1"/>
  <c r="BG64" i="3" s="1"/>
  <c r="AX67" i="3"/>
  <c r="AY67" i="3" s="1"/>
  <c r="AZ67" i="3" s="1"/>
  <c r="BA67" i="3" s="1"/>
  <c r="BB67" i="3" s="1"/>
  <c r="BC67" i="3" s="1"/>
  <c r="BD67" i="3" s="1"/>
  <c r="BE67" i="3" s="1"/>
  <c r="BF67" i="3" s="1"/>
  <c r="BG67" i="3" s="1"/>
  <c r="AX63" i="3"/>
  <c r="AY63" i="3" s="1"/>
  <c r="AZ63" i="3" s="1"/>
  <c r="BA63" i="3" s="1"/>
  <c r="BB63" i="3" s="1"/>
  <c r="BC63" i="3" s="1"/>
  <c r="BD63" i="3" s="1"/>
  <c r="BE63" i="3" s="1"/>
  <c r="BF63" i="3" s="1"/>
  <c r="BG63" i="3" s="1"/>
  <c r="AX79" i="3"/>
  <c r="AY79" i="3" s="1"/>
  <c r="AZ79" i="3" s="1"/>
  <c r="BA79" i="3" s="1"/>
  <c r="BB79" i="3" s="1"/>
  <c r="BC79" i="3" s="1"/>
  <c r="BD79" i="3" s="1"/>
  <c r="BE79" i="3" s="1"/>
  <c r="BF79" i="3" s="1"/>
  <c r="BG79" i="3" s="1"/>
  <c r="AX62" i="3"/>
  <c r="AY62" i="3" s="1"/>
  <c r="AZ62" i="3" s="1"/>
  <c r="BA62" i="3" s="1"/>
  <c r="BB62" i="3" s="1"/>
  <c r="BC62" i="3" s="1"/>
  <c r="BD62" i="3" s="1"/>
  <c r="BE62" i="3" s="1"/>
  <c r="BF62" i="3" s="1"/>
  <c r="BG62" i="3" s="1"/>
  <c r="AX88" i="3"/>
  <c r="AY88" i="3" s="1"/>
  <c r="AZ88" i="3" s="1"/>
  <c r="BA88" i="3" s="1"/>
  <c r="BB88" i="3" s="1"/>
  <c r="BC88" i="3" s="1"/>
  <c r="BD88" i="3" s="1"/>
  <c r="BE88" i="3" s="1"/>
  <c r="BF88" i="3" s="1"/>
  <c r="BG88" i="3" s="1"/>
  <c r="AX51" i="3"/>
  <c r="AY51" i="3" s="1"/>
  <c r="AZ51" i="3" s="1"/>
  <c r="BA51" i="3" s="1"/>
  <c r="BB51" i="3" s="1"/>
  <c r="BC51" i="3" s="1"/>
  <c r="BD51" i="3" s="1"/>
  <c r="BE51" i="3" s="1"/>
  <c r="BF51" i="3" s="1"/>
  <c r="BG51" i="3" s="1"/>
  <c r="AX72" i="3"/>
  <c r="AY72" i="3" s="1"/>
  <c r="AZ72" i="3" s="1"/>
  <c r="BA72" i="3" s="1"/>
  <c r="BB72" i="3" s="1"/>
  <c r="BC72" i="3" s="1"/>
  <c r="BD72" i="3" s="1"/>
  <c r="BE72" i="3" s="1"/>
  <c r="BF72" i="3" s="1"/>
  <c r="BG72" i="3" s="1"/>
  <c r="AX57" i="3"/>
  <c r="AY57" i="3" s="1"/>
  <c r="AZ57" i="3" s="1"/>
  <c r="BA57" i="3" s="1"/>
  <c r="BB57" i="3" s="1"/>
  <c r="BC57" i="3" s="1"/>
  <c r="BD57" i="3" s="1"/>
  <c r="BE57" i="3" s="1"/>
  <c r="BF57" i="3" s="1"/>
  <c r="BG57" i="3" s="1"/>
  <c r="AX74" i="3"/>
  <c r="AY74" i="3" s="1"/>
  <c r="AZ74" i="3" s="1"/>
  <c r="BA74" i="3" s="1"/>
  <c r="BB74" i="3" s="1"/>
  <c r="BC74" i="3" s="1"/>
  <c r="BD74" i="3" s="1"/>
  <c r="BE74" i="3" s="1"/>
  <c r="BF74" i="3" s="1"/>
  <c r="BG74" i="3" s="1"/>
  <c r="AX54" i="3"/>
  <c r="AY54" i="3" s="1"/>
  <c r="AZ54" i="3" s="1"/>
  <c r="BA54" i="3" s="1"/>
  <c r="BB54" i="3" s="1"/>
  <c r="BC54" i="3" s="1"/>
  <c r="BD54" i="3" s="1"/>
  <c r="BE54" i="3" s="1"/>
  <c r="BF54" i="3" s="1"/>
  <c r="BG54" i="3" s="1"/>
  <c r="AX82" i="3"/>
  <c r="AY82" i="3" s="1"/>
  <c r="AZ82" i="3" s="1"/>
  <c r="BA82" i="3" s="1"/>
  <c r="BB82" i="3" s="1"/>
  <c r="BC82" i="3" s="1"/>
  <c r="BD82" i="3" s="1"/>
  <c r="BE82" i="3" s="1"/>
  <c r="BF82" i="3" s="1"/>
  <c r="BG82" i="3" s="1"/>
  <c r="AX94" i="3"/>
  <c r="AY94" i="3" s="1"/>
  <c r="AZ94" i="3" s="1"/>
  <c r="BA94" i="3" s="1"/>
  <c r="BB94" i="3" s="1"/>
  <c r="BC94" i="3" s="1"/>
  <c r="BD94" i="3" s="1"/>
  <c r="BE94" i="3" s="1"/>
  <c r="BF94" i="3" s="1"/>
  <c r="BG94" i="3" s="1"/>
  <c r="AX59" i="3"/>
  <c r="AY59" i="3" s="1"/>
  <c r="AZ59" i="3" s="1"/>
  <c r="BA59" i="3" s="1"/>
  <c r="BB59" i="3" s="1"/>
  <c r="BC59" i="3" s="1"/>
  <c r="BD59" i="3" s="1"/>
  <c r="BE59" i="3" s="1"/>
  <c r="BF59" i="3" s="1"/>
  <c r="BG59" i="3" s="1"/>
  <c r="AX83" i="3"/>
  <c r="AY83" i="3" s="1"/>
  <c r="AZ83" i="3" s="1"/>
  <c r="BA83" i="3" s="1"/>
  <c r="BB83" i="3" s="1"/>
  <c r="BC83" i="3" s="1"/>
  <c r="BD83" i="3" s="1"/>
  <c r="BE83" i="3" s="1"/>
  <c r="BF83" i="3" s="1"/>
  <c r="BG83" i="3" s="1"/>
  <c r="AX56" i="3"/>
  <c r="AY56" i="3" s="1"/>
  <c r="AZ56" i="3" s="1"/>
  <c r="BA56" i="3" s="1"/>
  <c r="BB56" i="3" s="1"/>
  <c r="BC56" i="3" s="1"/>
  <c r="BD56" i="3" s="1"/>
  <c r="BE56" i="3" s="1"/>
  <c r="BF56" i="3" s="1"/>
  <c r="BG56" i="3" s="1"/>
  <c r="AX86" i="3"/>
  <c r="AY86" i="3" s="1"/>
  <c r="AZ86" i="3" s="1"/>
  <c r="BA86" i="3" s="1"/>
  <c r="BB86" i="3" s="1"/>
  <c r="BC86" i="3" s="1"/>
  <c r="BD86" i="3" s="1"/>
  <c r="BE86" i="3" s="1"/>
  <c r="BF86" i="3" s="1"/>
  <c r="BG86" i="3" s="1"/>
  <c r="AX76" i="3"/>
  <c r="AY76" i="3" s="1"/>
  <c r="AZ76" i="3" s="1"/>
  <c r="BA76" i="3" s="1"/>
  <c r="BB76" i="3" s="1"/>
  <c r="BC76" i="3" s="1"/>
  <c r="BD76" i="3" s="1"/>
  <c r="BE76" i="3" s="1"/>
  <c r="BF76" i="3" s="1"/>
  <c r="BG76" i="3" s="1"/>
  <c r="AX87" i="3"/>
  <c r="AY87" i="3" s="1"/>
  <c r="AZ87" i="3" s="1"/>
  <c r="BA87" i="3" s="1"/>
  <c r="BB87" i="3" s="1"/>
  <c r="BC87" i="3" s="1"/>
  <c r="BD87" i="3" s="1"/>
  <c r="BE87" i="3" s="1"/>
  <c r="BF87" i="3" s="1"/>
  <c r="BG87" i="3" s="1"/>
  <c r="AX92" i="3"/>
  <c r="AY92" i="3" s="1"/>
  <c r="AZ92" i="3" s="1"/>
  <c r="BA92" i="3" s="1"/>
  <c r="BB92" i="3" s="1"/>
  <c r="BC92" i="3" s="1"/>
  <c r="BD92" i="3" s="1"/>
  <c r="BE92" i="3" s="1"/>
  <c r="BF92" i="3" s="1"/>
  <c r="BG92" i="3" s="1"/>
  <c r="AX84" i="3"/>
  <c r="AY84" i="3" s="1"/>
  <c r="AZ84" i="3" s="1"/>
  <c r="BA84" i="3" s="1"/>
  <c r="BB84" i="3" s="1"/>
  <c r="BC84" i="3" s="1"/>
  <c r="BD84" i="3" s="1"/>
  <c r="BE84" i="3" s="1"/>
  <c r="BF84" i="3" s="1"/>
  <c r="BG84" i="3" s="1"/>
  <c r="AX89" i="3"/>
  <c r="AY89" i="3" s="1"/>
  <c r="AZ89" i="3" s="1"/>
  <c r="BA89" i="3" s="1"/>
  <c r="BB89" i="3" s="1"/>
  <c r="BC89" i="3" s="1"/>
  <c r="BD89" i="3" s="1"/>
  <c r="BE89" i="3" s="1"/>
  <c r="BF89" i="3" s="1"/>
  <c r="BG89" i="3" s="1"/>
  <c r="AX66" i="3"/>
  <c r="AY66" i="3" s="1"/>
  <c r="AZ66" i="3" s="1"/>
  <c r="BA66" i="3" s="1"/>
  <c r="BB66" i="3" s="1"/>
  <c r="BC66" i="3" s="1"/>
  <c r="BD66" i="3" s="1"/>
  <c r="BE66" i="3" s="1"/>
  <c r="BF66" i="3" s="1"/>
  <c r="BG66" i="3" s="1"/>
  <c r="AX60" i="3"/>
  <c r="AY60" i="3" s="1"/>
  <c r="AZ60" i="3" s="1"/>
  <c r="BA60" i="3" s="1"/>
  <c r="BB60" i="3" s="1"/>
  <c r="BC60" i="3" s="1"/>
  <c r="BD60" i="3" s="1"/>
  <c r="BE60" i="3" s="1"/>
  <c r="BF60" i="3" s="1"/>
  <c r="BG60" i="3" s="1"/>
  <c r="AX85" i="3"/>
  <c r="AY85" i="3" s="1"/>
  <c r="AZ85" i="3" s="1"/>
  <c r="BA85" i="3" s="1"/>
  <c r="BB85" i="3" s="1"/>
  <c r="BC85" i="3" s="1"/>
  <c r="BD85" i="3" s="1"/>
  <c r="BE85" i="3" s="1"/>
  <c r="BF85" i="3" s="1"/>
  <c r="BG85" i="3" s="1"/>
  <c r="AX96" i="3"/>
  <c r="AY96" i="3" s="1"/>
  <c r="AZ96" i="3" s="1"/>
  <c r="BA96" i="3" s="1"/>
  <c r="BB96" i="3" s="1"/>
  <c r="BC96" i="3" s="1"/>
  <c r="BD96" i="3" s="1"/>
  <c r="BE96" i="3" s="1"/>
  <c r="BF96" i="3" s="1"/>
  <c r="BG96" i="3" s="1"/>
  <c r="AX53" i="3"/>
  <c r="AY53" i="3" s="1"/>
  <c r="AZ53" i="3" s="1"/>
  <c r="BA53" i="3" s="1"/>
  <c r="BB53" i="3" s="1"/>
  <c r="BC53" i="3" s="1"/>
  <c r="BD53" i="3" s="1"/>
  <c r="BE53" i="3" s="1"/>
  <c r="BF53" i="3" s="1"/>
  <c r="BG53" i="3" s="1"/>
  <c r="AX69" i="3"/>
  <c r="AY69" i="3" s="1"/>
  <c r="AZ69" i="3" s="1"/>
  <c r="BA69" i="3" s="1"/>
  <c r="BB69" i="3" s="1"/>
  <c r="BC69" i="3" s="1"/>
  <c r="BD69" i="3" s="1"/>
  <c r="BE69" i="3" s="1"/>
  <c r="BF69" i="3" s="1"/>
  <c r="BG69" i="3" s="1"/>
  <c r="AX65" i="3"/>
  <c r="AY65" i="3" s="1"/>
  <c r="AZ65" i="3" s="1"/>
  <c r="BA65" i="3" s="1"/>
  <c r="BB65" i="3" s="1"/>
  <c r="BC65" i="3" s="1"/>
  <c r="BD65" i="3" s="1"/>
  <c r="BE65" i="3" s="1"/>
  <c r="BF65" i="3" s="1"/>
  <c r="BG65" i="3" s="1"/>
  <c r="AX68" i="3"/>
  <c r="AY68" i="3" s="1"/>
  <c r="AZ68" i="3" s="1"/>
  <c r="BA68" i="3" s="1"/>
  <c r="BB68" i="3" s="1"/>
  <c r="BC68" i="3" s="1"/>
  <c r="BD68" i="3" s="1"/>
  <c r="BE68" i="3" s="1"/>
  <c r="BF68" i="3" s="1"/>
  <c r="BG68" i="3" s="1"/>
  <c r="AX81" i="3"/>
  <c r="AY81" i="3" s="1"/>
  <c r="AZ81" i="3" s="1"/>
  <c r="BA81" i="3" s="1"/>
  <c r="BB81" i="3" s="1"/>
  <c r="BC81" i="3" s="1"/>
  <c r="BD81" i="3" s="1"/>
  <c r="BE81" i="3" s="1"/>
  <c r="BF81" i="3" s="1"/>
  <c r="BG81" i="3" s="1"/>
  <c r="AX58" i="3"/>
  <c r="AY58" i="3" s="1"/>
  <c r="AZ58" i="3" s="1"/>
  <c r="BA58" i="3" s="1"/>
  <c r="BB58" i="3" s="1"/>
  <c r="BC58" i="3" s="1"/>
  <c r="BD58" i="3" s="1"/>
  <c r="BE58" i="3" s="1"/>
  <c r="BF58" i="3" s="1"/>
  <c r="BG58" i="3" s="1"/>
  <c r="AX77" i="3"/>
  <c r="AY77" i="3" s="1"/>
  <c r="AZ77" i="3" s="1"/>
  <c r="BA77" i="3" s="1"/>
  <c r="BB77" i="3" s="1"/>
  <c r="BC77" i="3" s="1"/>
  <c r="BD77" i="3" s="1"/>
  <c r="BE77" i="3" s="1"/>
  <c r="BF77" i="3" s="1"/>
  <c r="BG77" i="3" s="1"/>
  <c r="AX55" i="3"/>
  <c r="AY55" i="3" s="1"/>
  <c r="AZ55" i="3" s="1"/>
  <c r="BA55" i="3" s="1"/>
  <c r="BB55" i="3" s="1"/>
  <c r="BC55" i="3" s="1"/>
  <c r="BD55" i="3" s="1"/>
  <c r="BE55" i="3" s="1"/>
  <c r="BF55" i="3" s="1"/>
  <c r="BG55" i="3" s="1"/>
  <c r="AX80" i="3"/>
  <c r="AY80" i="3" s="1"/>
  <c r="AZ80" i="3" s="1"/>
  <c r="BA80" i="3" s="1"/>
  <c r="BB80" i="3" s="1"/>
  <c r="BC80" i="3" s="1"/>
  <c r="BD80" i="3" s="1"/>
  <c r="BE80" i="3" s="1"/>
  <c r="BF80" i="3" s="1"/>
  <c r="BG80" i="3" s="1"/>
  <c r="AX93" i="3"/>
  <c r="AY93" i="3" s="1"/>
  <c r="AZ93" i="3" s="1"/>
  <c r="BA93" i="3" s="1"/>
  <c r="BB93" i="3" s="1"/>
  <c r="BC93" i="3" s="1"/>
  <c r="BD93" i="3" s="1"/>
  <c r="BE93" i="3" s="1"/>
  <c r="BF93" i="3" s="1"/>
  <c r="BG93" i="3" s="1"/>
  <c r="AX70" i="3"/>
  <c r="AY70" i="3" s="1"/>
  <c r="AZ70" i="3" s="1"/>
  <c r="BA70" i="3" s="1"/>
  <c r="BB70" i="3" s="1"/>
  <c r="BC70" i="3" s="1"/>
  <c r="BD70" i="3" s="1"/>
  <c r="BE70" i="3" s="1"/>
  <c r="BF70" i="3" s="1"/>
  <c r="BG70" i="3" s="1"/>
  <c r="AX97" i="3"/>
  <c r="AY97" i="3" s="1"/>
  <c r="AZ97" i="3" s="1"/>
  <c r="BA97" i="3" s="1"/>
  <c r="BB97" i="3" s="1"/>
  <c r="BC97" i="3" s="1"/>
  <c r="BD97" i="3" s="1"/>
  <c r="BE97" i="3" s="1"/>
  <c r="BF97" i="3" s="1"/>
  <c r="BG97" i="3" s="1"/>
  <c r="J35" i="3"/>
  <c r="J34" i="3"/>
  <c r="I31" i="3"/>
  <c r="I32" i="3"/>
  <c r="I35" i="3"/>
  <c r="J33" i="3"/>
  <c r="I34" i="3"/>
  <c r="I33" i="3"/>
  <c r="AL65" i="3"/>
  <c r="AL88" i="3" l="1"/>
  <c r="AL96" i="3"/>
  <c r="AL79" i="3"/>
  <c r="AL57" i="3"/>
  <c r="AL69" i="3"/>
  <c r="AL56" i="3"/>
  <c r="AL90" i="3"/>
  <c r="AL72" i="3"/>
  <c r="AL66" i="3"/>
  <c r="AL85" i="3"/>
  <c r="AL58" i="3"/>
  <c r="AL82" i="3"/>
  <c r="AL59" i="3"/>
  <c r="AL92" i="3"/>
  <c r="AL73" i="3"/>
  <c r="AL64" i="3"/>
  <c r="AL89" i="3"/>
  <c r="AL51" i="3"/>
  <c r="AL83" i="3"/>
  <c r="AL62" i="3"/>
  <c r="AL61" i="3"/>
  <c r="AL87" i="3"/>
  <c r="AL81" i="3"/>
  <c r="AL74" i="3"/>
  <c r="AL94" i="3"/>
  <c r="AL53" i="3"/>
  <c r="AL55" i="3"/>
  <c r="AL67" i="3"/>
  <c r="AL93" i="3"/>
  <c r="AL63" i="3"/>
  <c r="AL84" i="3"/>
  <c r="AL95" i="3"/>
  <c r="AL97" i="3"/>
  <c r="AL80" i="3"/>
  <c r="AL76" i="3"/>
  <c r="AL77" i="3"/>
  <c r="AL70" i="3"/>
  <c r="AL91" i="3"/>
  <c r="AL78" i="3"/>
  <c r="AL60" i="3"/>
  <c r="AL75" i="3"/>
  <c r="AL71" i="3"/>
  <c r="AL86" i="3"/>
  <c r="AL54" i="3"/>
  <c r="AL52" i="3"/>
  <c r="AL68" i="3"/>
  <c r="O29" i="3" l="1"/>
  <c r="C11" i="6"/>
  <c r="G6" i="3"/>
  <c r="B6" i="2"/>
  <c r="C6" i="3" s="1"/>
  <c r="M34" i="3" l="1"/>
  <c r="M32" i="3"/>
  <c r="M33" i="3"/>
  <c r="M35" i="3"/>
  <c r="Q35" i="3"/>
  <c r="X31" i="3"/>
  <c r="V43" i="3"/>
  <c r="BI43" i="3"/>
  <c r="T43" i="3"/>
  <c r="BP43" i="3"/>
  <c r="AA43" i="3"/>
  <c r="Q43" i="3"/>
  <c r="BJ43" i="3"/>
  <c r="R43" i="3"/>
  <c r="P43" i="3"/>
  <c r="Z43" i="3"/>
  <c r="BK43" i="3"/>
  <c r="BO43" i="3"/>
  <c r="BH43" i="3"/>
  <c r="BL43" i="3"/>
  <c r="U43" i="3"/>
  <c r="BM43" i="3"/>
  <c r="BN43" i="3"/>
  <c r="W43" i="3"/>
  <c r="S43" i="3"/>
  <c r="BQ43" i="3"/>
  <c r="Y43" i="3"/>
  <c r="X43" i="3"/>
  <c r="AG43" i="3"/>
  <c r="BW43" i="3" s="1"/>
  <c r="AI43" i="3"/>
  <c r="BY43" i="3" s="1"/>
  <c r="DC43" i="3" s="1"/>
  <c r="AH43" i="3"/>
  <c r="BX43" i="3" s="1"/>
  <c r="AB43" i="3"/>
  <c r="BR43" i="3" s="1"/>
  <c r="AJ43" i="3"/>
  <c r="BZ43" i="3" s="1"/>
  <c r="AE43" i="3"/>
  <c r="BU43" i="3" s="1"/>
  <c r="AC43" i="3"/>
  <c r="AF43" i="3"/>
  <c r="BV43" i="3" s="1"/>
  <c r="AK43" i="3"/>
  <c r="CA43" i="3" s="1"/>
  <c r="AD43" i="3"/>
  <c r="BT43" i="3" s="1"/>
  <c r="CX43" i="3" s="1"/>
  <c r="AA37" i="3"/>
  <c r="AG37" i="3"/>
  <c r="BW37" i="3" s="1"/>
  <c r="Z37" i="3"/>
  <c r="BQ37" i="3"/>
  <c r="AC37" i="3"/>
  <c r="T37" i="3"/>
  <c r="BL37" i="3"/>
  <c r="AJ37" i="3"/>
  <c r="BZ37" i="3" s="1"/>
  <c r="U37" i="3"/>
  <c r="AK37" i="3"/>
  <c r="CA37" i="3" s="1"/>
  <c r="BH37" i="3"/>
  <c r="AF37" i="3"/>
  <c r="BV37" i="3" s="1"/>
  <c r="BJ37" i="3"/>
  <c r="AE37" i="3"/>
  <c r="S37" i="3"/>
  <c r="V37" i="3"/>
  <c r="R37" i="3"/>
  <c r="W37" i="3"/>
  <c r="BI37" i="3"/>
  <c r="X37" i="3"/>
  <c r="BM37" i="3"/>
  <c r="AD37" i="3"/>
  <c r="BK37" i="3"/>
  <c r="BO37" i="3"/>
  <c r="P37" i="3"/>
  <c r="BP37" i="3"/>
  <c r="AH37" i="3"/>
  <c r="BX37" i="3" s="1"/>
  <c r="BN37" i="3"/>
  <c r="AI37" i="3"/>
  <c r="BY37" i="3" s="1"/>
  <c r="Q37" i="3"/>
  <c r="AB37" i="3"/>
  <c r="Y37" i="3"/>
  <c r="AI39" i="3"/>
  <c r="BY39" i="3" s="1"/>
  <c r="BK39" i="3"/>
  <c r="BJ39" i="3"/>
  <c r="BN39" i="3"/>
  <c r="AE39" i="3"/>
  <c r="Z39" i="3"/>
  <c r="AF39" i="3"/>
  <c r="U39" i="3"/>
  <c r="AC39" i="3"/>
  <c r="T39" i="3"/>
  <c r="AK39" i="3"/>
  <c r="CA39" i="3" s="1"/>
  <c r="Q39" i="3"/>
  <c r="BO39" i="3"/>
  <c r="Y39" i="3"/>
  <c r="BI39" i="3"/>
  <c r="BL39" i="3"/>
  <c r="V39" i="3"/>
  <c r="W39" i="3"/>
  <c r="X39" i="3"/>
  <c r="R39" i="3"/>
  <c r="S39" i="3"/>
  <c r="AG39" i="3"/>
  <c r="BW39" i="3" s="1"/>
  <c r="P39" i="3"/>
  <c r="AB39" i="3"/>
  <c r="BR39" i="3" s="1"/>
  <c r="BM39" i="3"/>
  <c r="BH39" i="3"/>
  <c r="AJ39" i="3"/>
  <c r="BZ39" i="3" s="1"/>
  <c r="AD39" i="3"/>
  <c r="AH39" i="3"/>
  <c r="BX39" i="3" s="1"/>
  <c r="BP39" i="3"/>
  <c r="AA39" i="3"/>
  <c r="BQ39" i="3"/>
  <c r="BO36" i="3"/>
  <c r="BL36" i="3"/>
  <c r="R36" i="3"/>
  <c r="BI36" i="3"/>
  <c r="BH36" i="3"/>
  <c r="T36" i="3"/>
  <c r="BM36" i="3"/>
  <c r="BJ36" i="3"/>
  <c r="BQ36" i="3"/>
  <c r="U36" i="3"/>
  <c r="Y36" i="3"/>
  <c r="BK36" i="3"/>
  <c r="Q36" i="3"/>
  <c r="P36" i="3"/>
  <c r="BP36" i="3"/>
  <c r="S36" i="3"/>
  <c r="Z36" i="3"/>
  <c r="W36" i="3"/>
  <c r="AA36" i="3"/>
  <c r="X36" i="3"/>
  <c r="V36" i="3"/>
  <c r="BN36" i="3"/>
  <c r="AB36" i="3"/>
  <c r="AI36" i="3"/>
  <c r="BY36" i="3" s="1"/>
  <c r="AF36" i="3"/>
  <c r="BV36" i="3" s="1"/>
  <c r="AK36" i="3"/>
  <c r="CA36" i="3" s="1"/>
  <c r="AE36" i="3"/>
  <c r="BU36" i="3" s="1"/>
  <c r="AD36" i="3"/>
  <c r="AH36" i="3"/>
  <c r="BX36" i="3" s="1"/>
  <c r="AC36" i="3"/>
  <c r="BS36" i="3" s="1"/>
  <c r="AJ36" i="3"/>
  <c r="BZ36" i="3" s="1"/>
  <c r="AG36" i="3"/>
  <c r="BW36" i="3" s="1"/>
  <c r="V47" i="3"/>
  <c r="X47" i="3"/>
  <c r="W47" i="3"/>
  <c r="R47" i="3"/>
  <c r="S47" i="3"/>
  <c r="AF47" i="3"/>
  <c r="BV47" i="3" s="1"/>
  <c r="Y47" i="3"/>
  <c r="BM47" i="3"/>
  <c r="BP47" i="3"/>
  <c r="Q47" i="3"/>
  <c r="BI47" i="3"/>
  <c r="BO47" i="3"/>
  <c r="Z47" i="3"/>
  <c r="BL47" i="3"/>
  <c r="BN47" i="3"/>
  <c r="P47" i="3"/>
  <c r="AK47" i="3"/>
  <c r="CA47" i="3" s="1"/>
  <c r="BQ47" i="3"/>
  <c r="BK47" i="3"/>
  <c r="AE47" i="3"/>
  <c r="U47" i="3"/>
  <c r="BH47" i="3"/>
  <c r="T47" i="3"/>
  <c r="AB47" i="3"/>
  <c r="BR47" i="3" s="1"/>
  <c r="BJ47" i="3"/>
  <c r="AC47" i="3"/>
  <c r="AA47" i="3"/>
  <c r="AD47" i="3"/>
  <c r="AG47" i="3"/>
  <c r="BW47" i="3" s="1"/>
  <c r="AH47" i="3"/>
  <c r="BX47" i="3" s="1"/>
  <c r="AI47" i="3"/>
  <c r="BY47" i="3" s="1"/>
  <c r="AJ47" i="3"/>
  <c r="BZ47" i="3" s="1"/>
  <c r="BS43" i="3"/>
  <c r="BO48" i="3"/>
  <c r="P48" i="3"/>
  <c r="T48" i="3"/>
  <c r="BP48" i="3"/>
  <c r="BI48" i="3"/>
  <c r="BJ48" i="3"/>
  <c r="V48" i="3"/>
  <c r="AG48" i="3"/>
  <c r="BW48" i="3" s="1"/>
  <c r="BK48" i="3"/>
  <c r="AH48" i="3"/>
  <c r="X48" i="3"/>
  <c r="W48" i="3"/>
  <c r="AK48" i="3"/>
  <c r="CA48" i="3" s="1"/>
  <c r="BQ48" i="3"/>
  <c r="AB48" i="3"/>
  <c r="U48" i="3"/>
  <c r="AF48" i="3"/>
  <c r="BV48" i="3" s="1"/>
  <c r="AC48" i="3"/>
  <c r="BS48" i="3" s="1"/>
  <c r="BH48" i="3"/>
  <c r="BL48" i="3"/>
  <c r="AJ48" i="3"/>
  <c r="BZ48" i="3" s="1"/>
  <c r="BM48" i="3"/>
  <c r="AE48" i="3"/>
  <c r="R48" i="3"/>
  <c r="BN48" i="3"/>
  <c r="AA48" i="3"/>
  <c r="S48" i="3"/>
  <c r="Y48" i="3"/>
  <c r="Q48" i="3"/>
  <c r="AI48" i="3"/>
  <c r="BY48" i="3" s="1"/>
  <c r="Z48" i="3"/>
  <c r="AD48" i="3"/>
  <c r="BT48" i="3" s="1"/>
  <c r="R42" i="3"/>
  <c r="BH42" i="3"/>
  <c r="Y42" i="3"/>
  <c r="P42" i="3"/>
  <c r="BP42" i="3"/>
  <c r="X42" i="3"/>
  <c r="U42" i="3"/>
  <c r="BL42" i="3"/>
  <c r="BI42" i="3"/>
  <c r="V42" i="3"/>
  <c r="W42" i="3"/>
  <c r="AA42" i="3"/>
  <c r="Z42" i="3"/>
  <c r="BQ42" i="3"/>
  <c r="T42" i="3"/>
  <c r="BN42" i="3"/>
  <c r="BM42" i="3"/>
  <c r="BJ42" i="3"/>
  <c r="Q42" i="3"/>
  <c r="BK42" i="3"/>
  <c r="BO42" i="3"/>
  <c r="S42" i="3"/>
  <c r="AE42" i="3"/>
  <c r="AB42" i="3"/>
  <c r="BR42" i="3" s="1"/>
  <c r="AD42" i="3"/>
  <c r="AC42" i="3"/>
  <c r="AH42" i="3"/>
  <c r="BX42" i="3" s="1"/>
  <c r="AK42" i="3"/>
  <c r="CA42" i="3" s="1"/>
  <c r="AJ42" i="3"/>
  <c r="BZ42" i="3" s="1"/>
  <c r="DD42" i="3" s="1"/>
  <c r="AF42" i="3"/>
  <c r="BV42" i="3" s="1"/>
  <c r="AI42" i="3"/>
  <c r="BY42" i="3" s="1"/>
  <c r="AG42" i="3"/>
  <c r="BW42" i="3" s="1"/>
  <c r="V49" i="3"/>
  <c r="AA49" i="3"/>
  <c r="P49" i="3"/>
  <c r="Q49" i="3"/>
  <c r="BI49" i="3"/>
  <c r="BQ49" i="3"/>
  <c r="BL49" i="3"/>
  <c r="BP49" i="3"/>
  <c r="AJ49" i="3"/>
  <c r="BZ49" i="3" s="1"/>
  <c r="T49" i="3"/>
  <c r="U49" i="3"/>
  <c r="AD49" i="3"/>
  <c r="BH49" i="3"/>
  <c r="AB49" i="3"/>
  <c r="BN49" i="3"/>
  <c r="BM49" i="3"/>
  <c r="BJ49" i="3"/>
  <c r="AK49" i="3"/>
  <c r="CA49" i="3" s="1"/>
  <c r="BK49" i="3"/>
  <c r="Y49" i="3"/>
  <c r="AE49" i="3"/>
  <c r="BU49" i="3" s="1"/>
  <c r="Z49" i="3"/>
  <c r="S49" i="3"/>
  <c r="W49" i="3"/>
  <c r="R49" i="3"/>
  <c r="BO49" i="3"/>
  <c r="AI49" i="3"/>
  <c r="BY49" i="3" s="1"/>
  <c r="AC49" i="3"/>
  <c r="X49" i="3"/>
  <c r="AH49" i="3"/>
  <c r="BX49" i="3" s="1"/>
  <c r="AF49" i="3"/>
  <c r="AG49" i="3"/>
  <c r="BW49" i="3" s="1"/>
  <c r="BM40" i="3"/>
  <c r="BQ40" i="3"/>
  <c r="AK40" i="3"/>
  <c r="CA40" i="3" s="1"/>
  <c r="DE40" i="3" s="1"/>
  <c r="BO40" i="3"/>
  <c r="AF40" i="3"/>
  <c r="BV40" i="3" s="1"/>
  <c r="Q40" i="3"/>
  <c r="AB40" i="3"/>
  <c r="AA40" i="3"/>
  <c r="BK40" i="3"/>
  <c r="AE40" i="3"/>
  <c r="BP40" i="3"/>
  <c r="T40" i="3"/>
  <c r="P40" i="3"/>
  <c r="AC40" i="3"/>
  <c r="V40" i="3"/>
  <c r="Y40" i="3"/>
  <c r="BH40" i="3"/>
  <c r="R40" i="3"/>
  <c r="AD40" i="3"/>
  <c r="Z40" i="3"/>
  <c r="AH40" i="3"/>
  <c r="BX40" i="3" s="1"/>
  <c r="BN40" i="3"/>
  <c r="S40" i="3"/>
  <c r="AJ40" i="3"/>
  <c r="BZ40" i="3" s="1"/>
  <c r="AG40" i="3"/>
  <c r="BW40" i="3" s="1"/>
  <c r="DA40" i="3" s="1"/>
  <c r="BL40" i="3"/>
  <c r="BJ40" i="3"/>
  <c r="U40" i="3"/>
  <c r="AI40" i="3"/>
  <c r="BY40" i="3" s="1"/>
  <c r="X40" i="3"/>
  <c r="BI40" i="3"/>
  <c r="W40" i="3"/>
  <c r="AA50" i="3"/>
  <c r="BH50" i="3"/>
  <c r="BQ50" i="3"/>
  <c r="T50" i="3"/>
  <c r="S50" i="3"/>
  <c r="BM50" i="3"/>
  <c r="V50" i="3"/>
  <c r="BL50" i="3"/>
  <c r="Y50" i="3"/>
  <c r="R50" i="3"/>
  <c r="BI50" i="3"/>
  <c r="BN50" i="3"/>
  <c r="P50" i="3"/>
  <c r="X50" i="3"/>
  <c r="BO50" i="3"/>
  <c r="W50" i="3"/>
  <c r="BK50" i="3"/>
  <c r="U50" i="3"/>
  <c r="Q50" i="3"/>
  <c r="BP50" i="3"/>
  <c r="Z50" i="3"/>
  <c r="BJ50" i="3"/>
  <c r="AC50" i="3"/>
  <c r="AI50" i="3"/>
  <c r="BY50" i="3" s="1"/>
  <c r="AE50" i="3"/>
  <c r="AK50" i="3"/>
  <c r="CA50" i="3" s="1"/>
  <c r="AD50" i="3"/>
  <c r="AG50" i="3"/>
  <c r="BW50" i="3" s="1"/>
  <c r="AH50" i="3"/>
  <c r="BX50" i="3" s="1"/>
  <c r="AB50" i="3"/>
  <c r="BR50" i="3" s="1"/>
  <c r="AJ50" i="3"/>
  <c r="BZ50" i="3" s="1"/>
  <c r="AF50" i="3"/>
  <c r="BQ46" i="3"/>
  <c r="AJ46" i="3"/>
  <c r="BZ46" i="3" s="1"/>
  <c r="BL46" i="3"/>
  <c r="V46" i="3"/>
  <c r="BJ46" i="3"/>
  <c r="BP46" i="3"/>
  <c r="Z46" i="3"/>
  <c r="AC46" i="3"/>
  <c r="P46" i="3"/>
  <c r="X46" i="3"/>
  <c r="BK46" i="3"/>
  <c r="AH46" i="3"/>
  <c r="BX46" i="3" s="1"/>
  <c r="AA46" i="3"/>
  <c r="BN46" i="3"/>
  <c r="AE46" i="3"/>
  <c r="BU46" i="3" s="1"/>
  <c r="R46" i="3"/>
  <c r="W46" i="3"/>
  <c r="Y46" i="3"/>
  <c r="AD46" i="3"/>
  <c r="S46" i="3"/>
  <c r="BM46" i="3"/>
  <c r="AK46" i="3"/>
  <c r="CA46" i="3" s="1"/>
  <c r="U46" i="3"/>
  <c r="AB46" i="3"/>
  <c r="AG46" i="3"/>
  <c r="AI46" i="3"/>
  <c r="BY46" i="3" s="1"/>
  <c r="Q46" i="3"/>
  <c r="BH46" i="3"/>
  <c r="T46" i="3"/>
  <c r="BO46" i="3"/>
  <c r="BI46" i="3"/>
  <c r="AF46" i="3"/>
  <c r="S38" i="3"/>
  <c r="Y38" i="3"/>
  <c r="BO38" i="3"/>
  <c r="BM38" i="3"/>
  <c r="AJ38" i="3"/>
  <c r="BZ38" i="3" s="1"/>
  <c r="BN38" i="3"/>
  <c r="BL38" i="3"/>
  <c r="V38" i="3"/>
  <c r="U38" i="3"/>
  <c r="P38" i="3"/>
  <c r="AF38" i="3"/>
  <c r="BV38" i="3" s="1"/>
  <c r="AD38" i="3"/>
  <c r="BH38" i="3"/>
  <c r="BI38" i="3"/>
  <c r="Z38" i="3"/>
  <c r="BJ38" i="3"/>
  <c r="BK38" i="3"/>
  <c r="AB38" i="3"/>
  <c r="BR38" i="3" s="1"/>
  <c r="R38" i="3"/>
  <c r="BP38" i="3"/>
  <c r="AG38" i="3"/>
  <c r="BW38" i="3" s="1"/>
  <c r="W38" i="3"/>
  <c r="Q38" i="3"/>
  <c r="AI38" i="3"/>
  <c r="BY38" i="3" s="1"/>
  <c r="AK38" i="3"/>
  <c r="CA38" i="3" s="1"/>
  <c r="T38" i="3"/>
  <c r="X38" i="3"/>
  <c r="AA38" i="3"/>
  <c r="BQ38" i="3"/>
  <c r="AC38" i="3"/>
  <c r="BS38" i="3" s="1"/>
  <c r="AE38" i="3"/>
  <c r="BU38" i="3" s="1"/>
  <c r="AH38" i="3"/>
  <c r="BX38" i="3" s="1"/>
  <c r="BN41" i="3"/>
  <c r="R41" i="3"/>
  <c r="X41" i="3"/>
  <c r="BH41" i="3"/>
  <c r="V41" i="3"/>
  <c r="AA41" i="3"/>
  <c r="BI41" i="3"/>
  <c r="BM41" i="3"/>
  <c r="Y41" i="3"/>
  <c r="U41" i="3"/>
  <c r="BL41" i="3"/>
  <c r="Q41" i="3"/>
  <c r="S41" i="3"/>
  <c r="BJ41" i="3"/>
  <c r="BP41" i="3"/>
  <c r="P41" i="3"/>
  <c r="BK41" i="3"/>
  <c r="W41" i="3"/>
  <c r="Z41" i="3"/>
  <c r="BQ41" i="3"/>
  <c r="BO41" i="3"/>
  <c r="T41" i="3"/>
  <c r="AF41" i="3"/>
  <c r="BV41" i="3" s="1"/>
  <c r="CZ41" i="3" s="1"/>
  <c r="AK41" i="3"/>
  <c r="CA41" i="3" s="1"/>
  <c r="AI41" i="3"/>
  <c r="BY41" i="3" s="1"/>
  <c r="AE41" i="3"/>
  <c r="AH41" i="3"/>
  <c r="BX41" i="3" s="1"/>
  <c r="AB41" i="3"/>
  <c r="AD41" i="3"/>
  <c r="BT41" i="3" s="1"/>
  <c r="AG41" i="3"/>
  <c r="BW41" i="3" s="1"/>
  <c r="AJ41" i="3"/>
  <c r="BZ41" i="3" s="1"/>
  <c r="AC41" i="3"/>
  <c r="BL44" i="3"/>
  <c r="BH44" i="3"/>
  <c r="P44" i="3"/>
  <c r="R44" i="3"/>
  <c r="V44" i="3"/>
  <c r="AI44" i="3"/>
  <c r="BM44" i="3"/>
  <c r="BQ44" i="3"/>
  <c r="T44" i="3"/>
  <c r="AK44" i="3"/>
  <c r="CA44" i="3" s="1"/>
  <c r="AG44" i="3"/>
  <c r="BW44" i="3" s="1"/>
  <c r="AF44" i="3"/>
  <c r="BV44" i="3" s="1"/>
  <c r="BJ44" i="3"/>
  <c r="BO44" i="3"/>
  <c r="BN44" i="3"/>
  <c r="Z44" i="3"/>
  <c r="AJ44" i="3"/>
  <c r="W44" i="3"/>
  <c r="X44" i="3"/>
  <c r="BK44" i="3"/>
  <c r="BI44" i="3"/>
  <c r="AH44" i="3"/>
  <c r="AA44" i="3"/>
  <c r="BP44" i="3"/>
  <c r="Q44" i="3"/>
  <c r="AD44" i="3"/>
  <c r="U44" i="3"/>
  <c r="Y44" i="3"/>
  <c r="AC44" i="3"/>
  <c r="S44" i="3"/>
  <c r="AE44" i="3"/>
  <c r="AB44" i="3"/>
  <c r="BR44" i="3" s="1"/>
  <c r="BQ45" i="3"/>
  <c r="BP45" i="3"/>
  <c r="V45" i="3"/>
  <c r="BJ45" i="3"/>
  <c r="BO45" i="3"/>
  <c r="AA45" i="3"/>
  <c r="BH45" i="3"/>
  <c r="W45" i="3"/>
  <c r="Y45" i="3"/>
  <c r="T45" i="3"/>
  <c r="S45" i="3"/>
  <c r="BK45" i="3"/>
  <c r="BN45" i="3"/>
  <c r="P45" i="3"/>
  <c r="Z45" i="3"/>
  <c r="U45" i="3"/>
  <c r="Q45" i="3"/>
  <c r="BI45" i="3"/>
  <c r="BL45" i="3"/>
  <c r="R45" i="3"/>
  <c r="BM45" i="3"/>
  <c r="X45" i="3"/>
  <c r="AF45" i="3"/>
  <c r="BV45" i="3" s="1"/>
  <c r="AD45" i="3"/>
  <c r="AJ45" i="3"/>
  <c r="BZ45" i="3" s="1"/>
  <c r="AI45" i="3"/>
  <c r="BY45" i="3" s="1"/>
  <c r="AE45" i="3"/>
  <c r="BU45" i="3" s="1"/>
  <c r="AC45" i="3"/>
  <c r="AB45" i="3"/>
  <c r="AK45" i="3"/>
  <c r="CA45" i="3" s="1"/>
  <c r="AG45" i="3"/>
  <c r="BW45" i="3" s="1"/>
  <c r="AH45" i="3"/>
  <c r="BX45" i="3" s="1"/>
  <c r="Z32" i="3"/>
  <c r="BQ32" i="3"/>
  <c r="BK32" i="3"/>
  <c r="BM32" i="3"/>
  <c r="BN32" i="3"/>
  <c r="Q32" i="3"/>
  <c r="R32" i="3"/>
  <c r="S32" i="3"/>
  <c r="X32" i="3"/>
  <c r="Y32" i="3"/>
  <c r="T32" i="3"/>
  <c r="U32" i="3"/>
  <c r="BP32" i="3"/>
  <c r="BO32" i="3"/>
  <c r="BH32" i="3"/>
  <c r="BI32" i="3"/>
  <c r="BL32" i="3"/>
  <c r="V32" i="3"/>
  <c r="W32" i="3"/>
  <c r="BJ32" i="3"/>
  <c r="AG32" i="3"/>
  <c r="BW32" i="3" s="1"/>
  <c r="AD32" i="3"/>
  <c r="BT32" i="3" s="1"/>
  <c r="AK32" i="3"/>
  <c r="CA32" i="3" s="1"/>
  <c r="AH32" i="3"/>
  <c r="BX32" i="3" s="1"/>
  <c r="AJ32" i="3"/>
  <c r="BZ32" i="3" s="1"/>
  <c r="AC32" i="3"/>
  <c r="BS32" i="3" s="1"/>
  <c r="AB32" i="3"/>
  <c r="BR32" i="3" s="1"/>
  <c r="AE32" i="3"/>
  <c r="BU32" i="3" s="1"/>
  <c r="AF32" i="3"/>
  <c r="BV32" i="3" s="1"/>
  <c r="BP33" i="3"/>
  <c r="BO33" i="3"/>
  <c r="BI31" i="3"/>
  <c r="BL31" i="3"/>
  <c r="BH31" i="3"/>
  <c r="BO31" i="3"/>
  <c r="BQ31" i="3"/>
  <c r="BM31" i="3"/>
  <c r="BJ31" i="3"/>
  <c r="BP31" i="3"/>
  <c r="BK31" i="3"/>
  <c r="BN31" i="3"/>
  <c r="AA32" i="3"/>
  <c r="P32" i="3"/>
  <c r="AL32" i="3" s="1"/>
  <c r="AI32" i="3" l="1"/>
  <c r="BY32" i="3" s="1"/>
  <c r="DC32" i="3" s="1"/>
  <c r="Z34" i="3"/>
  <c r="T33" i="3"/>
  <c r="AE33" i="3"/>
  <c r="BU33" i="3" s="1"/>
  <c r="Z33" i="3"/>
  <c r="U33" i="3"/>
  <c r="BJ35" i="3"/>
  <c r="BP34" i="3"/>
  <c r="T35" i="3"/>
  <c r="Q34" i="3"/>
  <c r="AB31" i="3"/>
  <c r="BR31" i="3" s="1"/>
  <c r="CV31" i="3" s="1"/>
  <c r="T34" i="3"/>
  <c r="R31" i="3"/>
  <c r="BN33" i="3"/>
  <c r="BL35" i="3"/>
  <c r="BQ35" i="3"/>
  <c r="V34" i="3"/>
  <c r="AK33" i="3"/>
  <c r="CA33" i="3" s="1"/>
  <c r="V31" i="3"/>
  <c r="AG33" i="3"/>
  <c r="BW33" i="3" s="1"/>
  <c r="AJ35" i="3"/>
  <c r="BZ35" i="3" s="1"/>
  <c r="X34" i="3"/>
  <c r="P33" i="3"/>
  <c r="AL33" i="3" s="1"/>
  <c r="BJ34" i="3"/>
  <c r="CX34" i="3" s="1"/>
  <c r="R35" i="3"/>
  <c r="Y31" i="3"/>
  <c r="P31" i="3"/>
  <c r="AL31" i="3" s="1"/>
  <c r="BI34" i="3"/>
  <c r="BN35" i="3"/>
  <c r="AF31" i="3"/>
  <c r="BV31" i="3" s="1"/>
  <c r="CZ31" i="3" s="1"/>
  <c r="BH34" i="3"/>
  <c r="AE34" i="3"/>
  <c r="BU34" i="3" s="1"/>
  <c r="W35" i="3"/>
  <c r="AJ31" i="3"/>
  <c r="BZ31" i="3" s="1"/>
  <c r="DD31" i="3" s="1"/>
  <c r="BJ33" i="3"/>
  <c r="W33" i="3"/>
  <c r="AB34" i="3"/>
  <c r="BR34" i="3" s="1"/>
  <c r="BO34" i="3"/>
  <c r="BK34" i="3"/>
  <c r="AB35" i="3"/>
  <c r="BR35" i="3" s="1"/>
  <c r="Z35" i="3"/>
  <c r="BM35" i="3"/>
  <c r="BP35" i="3"/>
  <c r="T31" i="3"/>
  <c r="AA34" i="3"/>
  <c r="BI35" i="3"/>
  <c r="CW35" i="3" s="1"/>
  <c r="AE31" i="3"/>
  <c r="BU31" i="3" s="1"/>
  <c r="CY31" i="3" s="1"/>
  <c r="AA31" i="3"/>
  <c r="AJ34" i="3"/>
  <c r="BZ34" i="3" s="1"/>
  <c r="R34" i="3"/>
  <c r="AG31" i="3"/>
  <c r="BW31" i="3" s="1"/>
  <c r="DA31" i="3" s="1"/>
  <c r="AD33" i="3"/>
  <c r="BT33" i="3" s="1"/>
  <c r="AG34" i="3"/>
  <c r="BW34" i="3" s="1"/>
  <c r="Y34" i="3"/>
  <c r="BO35" i="3"/>
  <c r="Z31" i="3"/>
  <c r="Q31" i="3"/>
  <c r="AD34" i="3"/>
  <c r="BT34" i="3" s="1"/>
  <c r="U35" i="3"/>
  <c r="BK35" i="3"/>
  <c r="AI31" i="3"/>
  <c r="BY31" i="3" s="1"/>
  <c r="DC31" i="3" s="1"/>
  <c r="S33" i="3"/>
  <c r="AG35" i="3"/>
  <c r="BW35" i="3" s="1"/>
  <c r="BM33" i="3"/>
  <c r="BQ34" i="3"/>
  <c r="AD35" i="3"/>
  <c r="BT35" i="3" s="1"/>
  <c r="S35" i="3"/>
  <c r="AA33" i="3"/>
  <c r="AC31" i="3"/>
  <c r="BS31" i="3" s="1"/>
  <c r="CW31" i="3" s="1"/>
  <c r="W31" i="3"/>
  <c r="AJ33" i="3"/>
  <c r="BZ33" i="3" s="1"/>
  <c r="DD33" i="3" s="1"/>
  <c r="R33" i="3"/>
  <c r="BK33" i="3"/>
  <c r="AC34" i="3"/>
  <c r="BS34" i="3" s="1"/>
  <c r="S34" i="3"/>
  <c r="AI35" i="3"/>
  <c r="BY35" i="3" s="1"/>
  <c r="Y35" i="3"/>
  <c r="Y33" i="3"/>
  <c r="V35" i="3"/>
  <c r="BQ33" i="3"/>
  <c r="U31" i="3"/>
  <c r="W34" i="3"/>
  <c r="BL34" i="3"/>
  <c r="CZ34" i="3" s="1"/>
  <c r="AK31" i="3"/>
  <c r="CA31" i="3" s="1"/>
  <c r="DE31" i="3" s="1"/>
  <c r="S31" i="3"/>
  <c r="AH33" i="3"/>
  <c r="BX33" i="3" s="1"/>
  <c r="BH33" i="3"/>
  <c r="Q33" i="3"/>
  <c r="AF34" i="3"/>
  <c r="BV34" i="3" s="1"/>
  <c r="BN34" i="3"/>
  <c r="AH35" i="3"/>
  <c r="BX35" i="3" s="1"/>
  <c r="BH35" i="3"/>
  <c r="AK35" i="3"/>
  <c r="CA35" i="3" s="1"/>
  <c r="AF35" i="3"/>
  <c r="BV35" i="3" s="1"/>
  <c r="AF33" i="3"/>
  <c r="BV33" i="3" s="1"/>
  <c r="CZ33" i="3" s="1"/>
  <c r="BI33" i="3"/>
  <c r="V33" i="3"/>
  <c r="BM34" i="3"/>
  <c r="AE35" i="3"/>
  <c r="BU35" i="3" s="1"/>
  <c r="X35" i="3"/>
  <c r="AD31" i="3"/>
  <c r="BT31" i="3" s="1"/>
  <c r="CX31" i="3" s="1"/>
  <c r="AI33" i="3"/>
  <c r="BY33" i="3" s="1"/>
  <c r="DC33" i="3" s="1"/>
  <c r="U34" i="3"/>
  <c r="AH31" i="3"/>
  <c r="BX31" i="3" s="1"/>
  <c r="DB31" i="3" s="1"/>
  <c r="X33" i="3"/>
  <c r="AI34" i="3"/>
  <c r="BY34" i="3" s="1"/>
  <c r="P34" i="3"/>
  <c r="AW34" i="3" s="1"/>
  <c r="AA35" i="3"/>
  <c r="AC33" i="3"/>
  <c r="BS33" i="3" s="1"/>
  <c r="AK34" i="3"/>
  <c r="CA34" i="3" s="1"/>
  <c r="P35" i="3"/>
  <c r="AL35" i="3" s="1"/>
  <c r="AB33" i="3"/>
  <c r="BR33" i="3" s="1"/>
  <c r="BL33" i="3"/>
  <c r="AH34" i="3"/>
  <c r="BX34" i="3" s="1"/>
  <c r="AC35" i="3"/>
  <c r="BS35" i="3" s="1"/>
  <c r="CW43" i="3"/>
  <c r="CZ43" i="3"/>
  <c r="CY36" i="3"/>
  <c r="DA43" i="3"/>
  <c r="DD36" i="3"/>
  <c r="DC41" i="3"/>
  <c r="DE47" i="3"/>
  <c r="CW38" i="3"/>
  <c r="DB36" i="3"/>
  <c r="DE45" i="3"/>
  <c r="CV38" i="3"/>
  <c r="DE36" i="3"/>
  <c r="DB39" i="3"/>
  <c r="CZ45" i="3"/>
  <c r="DD50" i="3"/>
  <c r="DD43" i="3"/>
  <c r="DB37" i="3"/>
  <c r="DA45" i="3"/>
  <c r="CZ36" i="3"/>
  <c r="DE46" i="3"/>
  <c r="DE38" i="3"/>
  <c r="DB50" i="3"/>
  <c r="DE37" i="3"/>
  <c r="DB41" i="3"/>
  <c r="DB40" i="3"/>
  <c r="DA48" i="3"/>
  <c r="DA36" i="3"/>
  <c r="CW36" i="3"/>
  <c r="DA41" i="3"/>
  <c r="DE43" i="3"/>
  <c r="CY43" i="3"/>
  <c r="DA44" i="3"/>
  <c r="DC46" i="3"/>
  <c r="DD46" i="3"/>
  <c r="DC36" i="3"/>
  <c r="DB45" i="3"/>
  <c r="DE41" i="3"/>
  <c r="DD38" i="3"/>
  <c r="DC50" i="3"/>
  <c r="DA49" i="3"/>
  <c r="DB43" i="3"/>
  <c r="BT38" i="3"/>
  <c r="CX38" i="3" s="1"/>
  <c r="BS46" i="3"/>
  <c r="CW46" i="3" s="1"/>
  <c r="DE49" i="3"/>
  <c r="BU47" i="3"/>
  <c r="CY47" i="3" s="1"/>
  <c r="BT46" i="3"/>
  <c r="CX46" i="3" s="1"/>
  <c r="BZ44" i="3"/>
  <c r="DD44" i="3" s="1"/>
  <c r="CV50" i="3"/>
  <c r="BS45" i="3"/>
  <c r="CW45" i="3" s="1"/>
  <c r="BT47" i="3"/>
  <c r="CX47" i="3" s="1"/>
  <c r="DE39" i="3"/>
  <c r="CY45" i="3"/>
  <c r="CX41" i="3"/>
  <c r="DC45" i="3"/>
  <c r="AW45" i="3"/>
  <c r="AL45" i="3"/>
  <c r="AM45" i="3" s="1"/>
  <c r="CB45" i="3" s="1"/>
  <c r="DG45" i="3" s="1"/>
  <c r="DB38" i="3"/>
  <c r="DB46" i="3"/>
  <c r="BR49" i="3"/>
  <c r="CV49" i="3" s="1"/>
  <c r="DA42" i="3"/>
  <c r="CZ42" i="3"/>
  <c r="CV43" i="3"/>
  <c r="BS47" i="3"/>
  <c r="CW47" i="3" s="1"/>
  <c r="CZ47" i="3"/>
  <c r="DD39" i="3"/>
  <c r="DC37" i="3"/>
  <c r="BR40" i="3"/>
  <c r="CV40" i="3" s="1"/>
  <c r="BU44" i="3"/>
  <c r="CY44" i="3" s="1"/>
  <c r="BT50" i="3"/>
  <c r="CX50" i="3" s="1"/>
  <c r="BT36" i="3"/>
  <c r="CX36" i="3" s="1"/>
  <c r="AW39" i="3"/>
  <c r="AL39" i="3"/>
  <c r="AM39" i="3" s="1"/>
  <c r="CB39" i="3" s="1"/>
  <c r="DG39" i="3" s="1"/>
  <c r="BS44" i="3"/>
  <c r="CW44" i="3" s="1"/>
  <c r="DD40" i="3"/>
  <c r="BS37" i="3"/>
  <c r="CW37" i="3" s="1"/>
  <c r="AW50" i="3"/>
  <c r="AL50" i="3"/>
  <c r="AM50" i="3" s="1"/>
  <c r="CB50" i="3" s="1"/>
  <c r="DG50" i="3" s="1"/>
  <c r="BU42" i="3"/>
  <c r="CY42" i="3" s="1"/>
  <c r="DC49" i="3"/>
  <c r="DD41" i="3"/>
  <c r="AW47" i="3"/>
  <c r="AL47" i="3"/>
  <c r="AM47" i="3" s="1"/>
  <c r="CB47" i="3" s="1"/>
  <c r="DG47" i="3" s="1"/>
  <c r="DD37" i="3"/>
  <c r="BU37" i="3"/>
  <c r="CY37" i="3" s="1"/>
  <c r="BY44" i="3"/>
  <c r="DC44" i="3" s="1"/>
  <c r="BT44" i="3"/>
  <c r="CX44" i="3" s="1"/>
  <c r="CV44" i="3"/>
  <c r="CZ38" i="3"/>
  <c r="BS50" i="3"/>
  <c r="CW50" i="3" s="1"/>
  <c r="CZ48" i="3"/>
  <c r="DB47" i="3"/>
  <c r="BV39" i="3"/>
  <c r="CZ39" i="3" s="1"/>
  <c r="AW37" i="3"/>
  <c r="AL37" i="3"/>
  <c r="AM37" i="3" s="1"/>
  <c r="CB37" i="3" s="1"/>
  <c r="DG37" i="3" s="1"/>
  <c r="DD45" i="3"/>
  <c r="CZ44" i="3"/>
  <c r="CY38" i="3"/>
  <c r="BW46" i="3"/>
  <c r="DA46" i="3" s="1"/>
  <c r="BT49" i="3"/>
  <c r="CX49" i="3" s="1"/>
  <c r="DC42" i="3"/>
  <c r="DC48" i="3"/>
  <c r="CX48" i="3"/>
  <c r="BU41" i="3"/>
  <c r="CY41" i="3" s="1"/>
  <c r="BR36" i="3"/>
  <c r="CV36" i="3" s="1"/>
  <c r="BT40" i="3"/>
  <c r="CX40" i="3" s="1"/>
  <c r="DA47" i="3"/>
  <c r="AW43" i="3"/>
  <c r="AL43" i="3"/>
  <c r="AM43" i="3" s="1"/>
  <c r="CB43" i="3" s="1"/>
  <c r="DG43" i="3" s="1"/>
  <c r="BT42" i="3"/>
  <c r="CX42" i="3" s="1"/>
  <c r="AW38" i="3"/>
  <c r="AL38" i="3"/>
  <c r="AM38" i="3" s="1"/>
  <c r="CB38" i="3" s="1"/>
  <c r="DG38" i="3" s="1"/>
  <c r="BR45" i="3"/>
  <c r="CV45" i="3" s="1"/>
  <c r="AW49" i="3"/>
  <c r="AX49" i="3" s="1"/>
  <c r="AL49" i="3"/>
  <c r="AM49" i="3" s="1"/>
  <c r="AW36" i="3"/>
  <c r="AL36" i="3"/>
  <c r="AM36" i="3" s="1"/>
  <c r="BS39" i="3"/>
  <c r="CW39" i="3" s="1"/>
  <c r="BT45" i="3"/>
  <c r="CX45" i="3" s="1"/>
  <c r="BR46" i="3"/>
  <c r="CV46" i="3" s="1"/>
  <c r="BV50" i="3"/>
  <c r="CZ50" i="3" s="1"/>
  <c r="CW48" i="3"/>
  <c r="BR41" i="3"/>
  <c r="CV41" i="3" s="1"/>
  <c r="DC47" i="3"/>
  <c r="BT37" i="3"/>
  <c r="CX37" i="3" s="1"/>
  <c r="BT39" i="3"/>
  <c r="CX39" i="3" s="1"/>
  <c r="DC40" i="3"/>
  <c r="DA37" i="3"/>
  <c r="DA50" i="3"/>
  <c r="DD49" i="3"/>
  <c r="DE42" i="3"/>
  <c r="AW42" i="3"/>
  <c r="AL42" i="3"/>
  <c r="AM42" i="3" s="1"/>
  <c r="BR48" i="3"/>
  <c r="CV48" i="3" s="1"/>
  <c r="BS41" i="3"/>
  <c r="CW41" i="3" s="1"/>
  <c r="CV47" i="3"/>
  <c r="CV39" i="3"/>
  <c r="AW41" i="3"/>
  <c r="AX41" i="3" s="1"/>
  <c r="AL41" i="3"/>
  <c r="AM41" i="3" s="1"/>
  <c r="CB41" i="3" s="1"/>
  <c r="DG41" i="3" s="1"/>
  <c r="BV46" i="3"/>
  <c r="CZ46" i="3" s="1"/>
  <c r="AW40" i="3"/>
  <c r="AL40" i="3"/>
  <c r="AM40" i="3" s="1"/>
  <c r="CB40" i="3" s="1"/>
  <c r="DG40" i="3" s="1"/>
  <c r="BS42" i="3"/>
  <c r="CW42" i="3" s="1"/>
  <c r="DE50" i="3"/>
  <c r="CV42" i="3"/>
  <c r="BS49" i="3"/>
  <c r="CW49" i="3" s="1"/>
  <c r="BU48" i="3"/>
  <c r="CY48" i="3" s="1"/>
  <c r="BU50" i="3"/>
  <c r="CY50" i="3" s="1"/>
  <c r="DB49" i="3"/>
  <c r="BX48" i="3"/>
  <c r="DB48" i="3" s="1"/>
  <c r="AW44" i="3"/>
  <c r="AL44" i="3"/>
  <c r="AM44" i="3" s="1"/>
  <c r="CB44" i="3" s="1"/>
  <c r="DG44" i="3" s="1"/>
  <c r="DA38" i="3"/>
  <c r="BU40" i="3"/>
  <c r="CY40" i="3" s="1"/>
  <c r="BX44" i="3"/>
  <c r="DB44" i="3" s="1"/>
  <c r="DC38" i="3"/>
  <c r="CY46" i="3"/>
  <c r="DD48" i="3"/>
  <c r="DE44" i="3"/>
  <c r="AW46" i="3"/>
  <c r="AL46" i="3"/>
  <c r="AM46" i="3" s="1"/>
  <c r="CB46" i="3" s="1"/>
  <c r="DG46" i="3" s="1"/>
  <c r="CZ40" i="3"/>
  <c r="BS40" i="3"/>
  <c r="CW40" i="3" s="1"/>
  <c r="BV49" i="3"/>
  <c r="CZ49" i="3" s="1"/>
  <c r="CY49" i="3"/>
  <c r="DB42" i="3"/>
  <c r="DE48" i="3"/>
  <c r="AW48" i="3"/>
  <c r="AL48" i="3"/>
  <c r="AM48" i="3" s="1"/>
  <c r="DD47" i="3"/>
  <c r="DA39" i="3"/>
  <c r="DC39" i="3"/>
  <c r="BR37" i="3"/>
  <c r="CV37" i="3" s="1"/>
  <c r="CZ37" i="3"/>
  <c r="BU39" i="3"/>
  <c r="CY39" i="3" s="1"/>
  <c r="CV32" i="3"/>
  <c r="CW32" i="3"/>
  <c r="DD32" i="3"/>
  <c r="CX32" i="3"/>
  <c r="AM32" i="3"/>
  <c r="CZ32" i="3"/>
  <c r="CY32" i="3"/>
  <c r="DE32" i="3"/>
  <c r="DB32" i="3"/>
  <c r="DA32" i="3"/>
  <c r="AW32" i="3"/>
  <c r="AX39" i="3" l="1"/>
  <c r="CL39" i="3" s="1"/>
  <c r="DR39" i="3" s="1"/>
  <c r="AX43" i="3"/>
  <c r="CL43" i="3" s="1"/>
  <c r="DR43" i="3" s="1"/>
  <c r="AX42" i="3"/>
  <c r="AX48" i="3"/>
  <c r="AX44" i="3"/>
  <c r="CL44" i="3" s="1"/>
  <c r="DR44" i="3" s="1"/>
  <c r="AX38" i="3"/>
  <c r="AX50" i="3"/>
  <c r="CL50" i="3" s="1"/>
  <c r="DR50" i="3" s="1"/>
  <c r="AX46" i="3"/>
  <c r="AX37" i="3"/>
  <c r="AX47" i="3"/>
  <c r="CL47" i="3" s="1"/>
  <c r="DR47" i="3" s="1"/>
  <c r="AX40" i="3"/>
  <c r="AX36" i="3"/>
  <c r="CL36" i="3" s="1"/>
  <c r="DR36" i="3" s="1"/>
  <c r="AX45" i="3"/>
  <c r="CL45" i="3" s="1"/>
  <c r="DR45" i="3" s="1"/>
  <c r="DB35" i="3"/>
  <c r="CY33" i="3"/>
  <c r="CW33" i="3"/>
  <c r="DD34" i="3"/>
  <c r="DE34" i="3"/>
  <c r="CW34" i="3"/>
  <c r="DC34" i="3"/>
  <c r="I31" i="2"/>
  <c r="DA33" i="3"/>
  <c r="AM31" i="3"/>
  <c r="CB31" i="3" s="1"/>
  <c r="DG31" i="3" s="1"/>
  <c r="CZ35" i="3"/>
  <c r="CY35" i="3"/>
  <c r="E31" i="2"/>
  <c r="AL34" i="3"/>
  <c r="AM34" i="3" s="1"/>
  <c r="AN34" i="3" s="1"/>
  <c r="CC34" i="3" s="1"/>
  <c r="DH34" i="3" s="1"/>
  <c r="CX35" i="3"/>
  <c r="D31" i="2"/>
  <c r="DE35" i="3"/>
  <c r="F31" i="2"/>
  <c r="DB33" i="3"/>
  <c r="L31" i="2"/>
  <c r="CY34" i="3"/>
  <c r="J31" i="2"/>
  <c r="K31" i="2"/>
  <c r="CV34" i="3"/>
  <c r="CX33" i="3"/>
  <c r="DB34" i="3"/>
  <c r="DA35" i="3"/>
  <c r="CV33" i="3"/>
  <c r="AW31" i="3"/>
  <c r="AM33" i="3"/>
  <c r="AN33" i="3" s="1"/>
  <c r="CC33" i="3" s="1"/>
  <c r="AW33" i="3"/>
  <c r="CV35" i="3"/>
  <c r="AW35" i="3"/>
  <c r="G31" i="2"/>
  <c r="DA34" i="3"/>
  <c r="DE33" i="3"/>
  <c r="DD35" i="3"/>
  <c r="DC35" i="3"/>
  <c r="C31" i="2"/>
  <c r="AM35" i="3"/>
  <c r="CB35" i="3" s="1"/>
  <c r="DG35" i="3" s="1"/>
  <c r="H31" i="2"/>
  <c r="DF38" i="3"/>
  <c r="DF36" i="3"/>
  <c r="DF41" i="3"/>
  <c r="DF43" i="3"/>
  <c r="CB49" i="3"/>
  <c r="DG49" i="3" s="1"/>
  <c r="AN49" i="3"/>
  <c r="CC49" i="3" s="1"/>
  <c r="DH49" i="3" s="1"/>
  <c r="DF46" i="3"/>
  <c r="AN43" i="3"/>
  <c r="CC43" i="3" s="1"/>
  <c r="DH43" i="3" s="1"/>
  <c r="AN39" i="3"/>
  <c r="CC39" i="3" s="1"/>
  <c r="DH39" i="3" s="1"/>
  <c r="AN44" i="3"/>
  <c r="CC44" i="3" s="1"/>
  <c r="DH44" i="3" s="1"/>
  <c r="AN40" i="3"/>
  <c r="CC40" i="3" s="1"/>
  <c r="DH40" i="3" s="1"/>
  <c r="CB42" i="3"/>
  <c r="DG42" i="3" s="1"/>
  <c r="AN42" i="3"/>
  <c r="AY42" i="3" s="1"/>
  <c r="CL37" i="3"/>
  <c r="DR37" i="3" s="1"/>
  <c r="CL49" i="3"/>
  <c r="DR49" i="3" s="1"/>
  <c r="CL48" i="3"/>
  <c r="DR48" i="3" s="1"/>
  <c r="CL46" i="3"/>
  <c r="DR46" i="3" s="1"/>
  <c r="CL40" i="3"/>
  <c r="DR40" i="3" s="1"/>
  <c r="CL38" i="3"/>
  <c r="DR38" i="3" s="1"/>
  <c r="CL42" i="3"/>
  <c r="DR42" i="3" s="1"/>
  <c r="CB48" i="3"/>
  <c r="DG48" i="3" s="1"/>
  <c r="AN48" i="3"/>
  <c r="AY48" i="3" s="1"/>
  <c r="CL41" i="3"/>
  <c r="DR41" i="3" s="1"/>
  <c r="CB36" i="3"/>
  <c r="DG36" i="3" s="1"/>
  <c r="AN36" i="3"/>
  <c r="AY36" i="3" s="1"/>
  <c r="CM36" i="3" s="1"/>
  <c r="DS36" i="3" s="1"/>
  <c r="DF37" i="3"/>
  <c r="AN45" i="3"/>
  <c r="AY45" i="3" s="1"/>
  <c r="DF50" i="3"/>
  <c r="AN37" i="3"/>
  <c r="AY37" i="3" s="1"/>
  <c r="DF44" i="3"/>
  <c r="DF48" i="3"/>
  <c r="AN38" i="3"/>
  <c r="AY38" i="3" s="1"/>
  <c r="DF47" i="3"/>
  <c r="AO43" i="3"/>
  <c r="DF42" i="3"/>
  <c r="AN41" i="3"/>
  <c r="AY41" i="3" s="1"/>
  <c r="DF39" i="3"/>
  <c r="DF45" i="3"/>
  <c r="DF40" i="3"/>
  <c r="AN46" i="3"/>
  <c r="AY46" i="3" s="1"/>
  <c r="DF49" i="3"/>
  <c r="AN50" i="3"/>
  <c r="AY50" i="3" s="1"/>
  <c r="CM50" i="3" s="1"/>
  <c r="DS50" i="3" s="1"/>
  <c r="AN47" i="3"/>
  <c r="AY47" i="3" s="1"/>
  <c r="CM47" i="3" s="1"/>
  <c r="DS47" i="3" s="1"/>
  <c r="AX32" i="3"/>
  <c r="CL32" i="3" s="1"/>
  <c r="DR32" i="3" s="1"/>
  <c r="CB32" i="3"/>
  <c r="DG32" i="3" s="1"/>
  <c r="AN32" i="3"/>
  <c r="DF31" i="3"/>
  <c r="DF32" i="3"/>
  <c r="AX33" i="3" l="1"/>
  <c r="CL33" i="3" s="1"/>
  <c r="DR33" i="3" s="1"/>
  <c r="AY49" i="3"/>
  <c r="AY39" i="3"/>
  <c r="AY43" i="3"/>
  <c r="AX35" i="3"/>
  <c r="CL35" i="3" s="1"/>
  <c r="DR35" i="3" s="1"/>
  <c r="AY40" i="3"/>
  <c r="AX34" i="3"/>
  <c r="CL34" i="3" s="1"/>
  <c r="DR34" i="3" s="1"/>
  <c r="AY44" i="3"/>
  <c r="AX31" i="3"/>
  <c r="CL31" i="3" s="1"/>
  <c r="DR31" i="3" s="1"/>
  <c r="AN31" i="3"/>
  <c r="CC31" i="3" s="1"/>
  <c r="DH31" i="3" s="1"/>
  <c r="CB33" i="3"/>
  <c r="DG33" i="3" s="1"/>
  <c r="CB34" i="3"/>
  <c r="DG34" i="3" s="1"/>
  <c r="DF34" i="3"/>
  <c r="DF33" i="3"/>
  <c r="M31" i="2"/>
  <c r="DF35" i="3"/>
  <c r="AN35" i="3"/>
  <c r="CC35" i="3" s="1"/>
  <c r="DH35" i="3" s="1"/>
  <c r="AO49" i="3"/>
  <c r="CD49" i="3" s="1"/>
  <c r="DI49" i="3" s="1"/>
  <c r="AO40" i="3"/>
  <c r="AZ40" i="3" s="1"/>
  <c r="AO44" i="3"/>
  <c r="CD44" i="3" s="1"/>
  <c r="DI44" i="3" s="1"/>
  <c r="AO39" i="3"/>
  <c r="AP39" i="3" s="1"/>
  <c r="CM44" i="3"/>
  <c r="DS44" i="3" s="1"/>
  <c r="CC46" i="3"/>
  <c r="DH46" i="3" s="1"/>
  <c r="AO46" i="3"/>
  <c r="AZ46" i="3" s="1"/>
  <c r="CD40" i="3"/>
  <c r="DI40" i="3" s="1"/>
  <c r="AP40" i="3"/>
  <c r="CC48" i="3"/>
  <c r="DH48" i="3" s="1"/>
  <c r="AO48" i="3"/>
  <c r="AZ48" i="3" s="1"/>
  <c r="CC38" i="3"/>
  <c r="DH38" i="3" s="1"/>
  <c r="AO38" i="3"/>
  <c r="AZ38" i="3" s="1"/>
  <c r="CM45" i="3"/>
  <c r="DS45" i="3" s="1"/>
  <c r="CD39" i="3"/>
  <c r="DI39" i="3" s="1"/>
  <c r="CC36" i="3"/>
  <c r="DH36" i="3" s="1"/>
  <c r="AO36" i="3"/>
  <c r="AZ36" i="3" s="1"/>
  <c r="CM41" i="3"/>
  <c r="DS41" i="3" s="1"/>
  <c r="CM46" i="3"/>
  <c r="DS46" i="3" s="1"/>
  <c r="CN44" i="3"/>
  <c r="DT44" i="3" s="1"/>
  <c r="CM48" i="3"/>
  <c r="DS48" i="3" s="1"/>
  <c r="CC41" i="3"/>
  <c r="DH41" i="3" s="1"/>
  <c r="AO41" i="3"/>
  <c r="AZ41" i="3" s="1"/>
  <c r="CM43" i="3"/>
  <c r="DS43" i="3" s="1"/>
  <c r="AZ43" i="3"/>
  <c r="CM37" i="3"/>
  <c r="DS37" i="3" s="1"/>
  <c r="CC47" i="3"/>
  <c r="DH47" i="3" s="1"/>
  <c r="AO47" i="3"/>
  <c r="AZ47" i="3" s="1"/>
  <c r="CN47" i="3" s="1"/>
  <c r="DT47" i="3" s="1"/>
  <c r="AP49" i="3"/>
  <c r="CC37" i="3"/>
  <c r="DH37" i="3" s="1"/>
  <c r="AO37" i="3"/>
  <c r="AZ37" i="3" s="1"/>
  <c r="CM49" i="3"/>
  <c r="DS49" i="3" s="1"/>
  <c r="CM42" i="3"/>
  <c r="DS42" i="3" s="1"/>
  <c r="CN50" i="3"/>
  <c r="DT50" i="3" s="1"/>
  <c r="CD43" i="3"/>
  <c r="DI43" i="3" s="1"/>
  <c r="AP43" i="3"/>
  <c r="CM38" i="3"/>
  <c r="DS38" i="3" s="1"/>
  <c r="CC42" i="3"/>
  <c r="DH42" i="3" s="1"/>
  <c r="AO42" i="3"/>
  <c r="AZ42" i="3" s="1"/>
  <c r="CM40" i="3"/>
  <c r="DS40" i="3" s="1"/>
  <c r="CM39" i="3"/>
  <c r="DS39" i="3" s="1"/>
  <c r="CC50" i="3"/>
  <c r="DH50" i="3" s="1"/>
  <c r="AO50" i="3"/>
  <c r="AZ50" i="3" s="1"/>
  <c r="CN36" i="3"/>
  <c r="DT36" i="3" s="1"/>
  <c r="CC45" i="3"/>
  <c r="DH45" i="3" s="1"/>
  <c r="AO45" i="3"/>
  <c r="AZ45" i="3" s="1"/>
  <c r="AY32" i="3"/>
  <c r="CM32" i="3" s="1"/>
  <c r="DS32" i="3" s="1"/>
  <c r="AY33" i="3"/>
  <c r="CM33" i="3" s="1"/>
  <c r="DS33" i="3" s="1"/>
  <c r="AY34" i="3"/>
  <c r="CM34" i="3" s="1"/>
  <c r="DS34" i="3" s="1"/>
  <c r="AO34" i="3"/>
  <c r="CD34" i="3" s="1"/>
  <c r="DI34" i="3" s="1"/>
  <c r="AO32" i="3"/>
  <c r="CD32" i="3" s="1"/>
  <c r="DI32" i="3" s="1"/>
  <c r="CC32" i="3"/>
  <c r="DH32" i="3" s="1"/>
  <c r="DH33" i="3"/>
  <c r="AO33" i="3"/>
  <c r="CD33" i="3" s="1"/>
  <c r="C32" i="2" l="1"/>
  <c r="C33" i="2" s="1"/>
  <c r="AZ49" i="3"/>
  <c r="AZ39" i="3"/>
  <c r="AY35" i="3"/>
  <c r="CM35" i="3" s="1"/>
  <c r="DS35" i="3" s="1"/>
  <c r="AY31" i="3"/>
  <c r="CM31" i="3" s="1"/>
  <c r="DS31" i="3" s="1"/>
  <c r="AZ44" i="3"/>
  <c r="AO31" i="3"/>
  <c r="AP31" i="3" s="1"/>
  <c r="AO35" i="3"/>
  <c r="CD35" i="3" s="1"/>
  <c r="DI35" i="3" s="1"/>
  <c r="AP44" i="3"/>
  <c r="CO36" i="3"/>
  <c r="DU36" i="3" s="1"/>
  <c r="CN41" i="3"/>
  <c r="DT41" i="3" s="1"/>
  <c r="BA41" i="3"/>
  <c r="CN37" i="3"/>
  <c r="DT37" i="3" s="1"/>
  <c r="BA43" i="3"/>
  <c r="CN43" i="3"/>
  <c r="DT43" i="3" s="1"/>
  <c r="CN40" i="3"/>
  <c r="DT40" i="3" s="1"/>
  <c r="BA40" i="3"/>
  <c r="CN49" i="3"/>
  <c r="DT49" i="3" s="1"/>
  <c r="BA49" i="3"/>
  <c r="CD41" i="3"/>
  <c r="DI41" i="3" s="1"/>
  <c r="AP41" i="3"/>
  <c r="CD36" i="3"/>
  <c r="DI36" i="3" s="1"/>
  <c r="AP36" i="3"/>
  <c r="BA36" i="3" s="1"/>
  <c r="CD46" i="3"/>
  <c r="DI46" i="3" s="1"/>
  <c r="AP46" i="3"/>
  <c r="BA46" i="3" s="1"/>
  <c r="CO44" i="3"/>
  <c r="DU44" i="3" s="1"/>
  <c r="CE43" i="3"/>
  <c r="DJ43" i="3" s="1"/>
  <c r="AQ43" i="3"/>
  <c r="CD38" i="3"/>
  <c r="DI38" i="3" s="1"/>
  <c r="AP38" i="3"/>
  <c r="CO50" i="3"/>
  <c r="DU50" i="3" s="1"/>
  <c r="CN42" i="3"/>
  <c r="DT42" i="3" s="1"/>
  <c r="CE40" i="3"/>
  <c r="DJ40" i="3" s="1"/>
  <c r="AQ40" i="3"/>
  <c r="CD42" i="3"/>
  <c r="DI42" i="3" s="1"/>
  <c r="AP42" i="3"/>
  <c r="BA42" i="3" s="1"/>
  <c r="CD37" i="3"/>
  <c r="DI37" i="3" s="1"/>
  <c r="AP37" i="3"/>
  <c r="BA37" i="3" s="1"/>
  <c r="AQ39" i="3"/>
  <c r="CE39" i="3"/>
  <c r="DJ39" i="3" s="1"/>
  <c r="AQ44" i="3"/>
  <c r="BB44" i="3" s="1"/>
  <c r="CN48" i="3"/>
  <c r="DT48" i="3" s="1"/>
  <c r="CD47" i="3"/>
  <c r="DI47" i="3" s="1"/>
  <c r="AP47" i="3"/>
  <c r="BA47" i="3" s="1"/>
  <c r="CN46" i="3"/>
  <c r="DT46" i="3" s="1"/>
  <c r="CD50" i="3"/>
  <c r="DI50" i="3" s="1"/>
  <c r="AP50" i="3"/>
  <c r="BA50" i="3" s="1"/>
  <c r="CD48" i="3"/>
  <c r="DI48" i="3" s="1"/>
  <c r="AP48" i="3"/>
  <c r="BA48" i="3" s="1"/>
  <c r="CN39" i="3"/>
  <c r="DT39" i="3" s="1"/>
  <c r="BA39" i="3"/>
  <c r="CO47" i="3"/>
  <c r="DU47" i="3" s="1"/>
  <c r="CD45" i="3"/>
  <c r="DI45" i="3" s="1"/>
  <c r="AP45" i="3"/>
  <c r="BA45" i="3" s="1"/>
  <c r="CN38" i="3"/>
  <c r="DT38" i="3" s="1"/>
  <c r="BA38" i="3"/>
  <c r="CE49" i="3"/>
  <c r="DJ49" i="3" s="1"/>
  <c r="AQ49" i="3"/>
  <c r="CN45" i="3"/>
  <c r="DT45" i="3" s="1"/>
  <c r="AP32" i="3"/>
  <c r="CE32" i="3" s="1"/>
  <c r="DJ32" i="3" s="1"/>
  <c r="AZ33" i="3"/>
  <c r="CN33" i="3" s="1"/>
  <c r="DT33" i="3" s="1"/>
  <c r="AZ34" i="3"/>
  <c r="CN34" i="3" s="1"/>
  <c r="DT34" i="3" s="1"/>
  <c r="AZ32" i="3"/>
  <c r="CN32" i="3" s="1"/>
  <c r="DT32" i="3" s="1"/>
  <c r="AP34" i="3"/>
  <c r="CE34" i="3" s="1"/>
  <c r="DJ34" i="3" s="1"/>
  <c r="DI33" i="3"/>
  <c r="AP33" i="3"/>
  <c r="CE33" i="3" s="1"/>
  <c r="D32" i="2" l="1"/>
  <c r="D33" i="2" s="1"/>
  <c r="AZ31" i="3"/>
  <c r="CN31" i="3" s="1"/>
  <c r="DT31" i="3" s="1"/>
  <c r="AZ35" i="3"/>
  <c r="CN35" i="3" s="1"/>
  <c r="DT35" i="3" s="1"/>
  <c r="CE44" i="3"/>
  <c r="DJ44" i="3" s="1"/>
  <c r="BA44" i="3"/>
  <c r="CD31" i="3"/>
  <c r="DI31" i="3" s="1"/>
  <c r="AP35" i="3"/>
  <c r="CE35" i="3" s="1"/>
  <c r="DJ35" i="3" s="1"/>
  <c r="AQ45" i="3"/>
  <c r="BB45" i="3" s="1"/>
  <c r="CE45" i="3"/>
  <c r="DJ45" i="3" s="1"/>
  <c r="CO37" i="3"/>
  <c r="DU37" i="3" s="1"/>
  <c r="CP47" i="3"/>
  <c r="DV47" i="3" s="1"/>
  <c r="CO48" i="3"/>
  <c r="DU48" i="3" s="1"/>
  <c r="CO42" i="3"/>
  <c r="DU42" i="3" s="1"/>
  <c r="CE36" i="3"/>
  <c r="DJ36" i="3" s="1"/>
  <c r="AQ36" i="3"/>
  <c r="BB36" i="3" s="1"/>
  <c r="CO41" i="3"/>
  <c r="DU41" i="3" s="1"/>
  <c r="CF49" i="3"/>
  <c r="DK49" i="3" s="1"/>
  <c r="AR49" i="3"/>
  <c r="CE37" i="3"/>
  <c r="DJ37" i="3" s="1"/>
  <c r="AQ37" i="3"/>
  <c r="BB37" i="3" s="1"/>
  <c r="CO46" i="3"/>
  <c r="DU46" i="3" s="1"/>
  <c r="CP44" i="3"/>
  <c r="DV44" i="3" s="1"/>
  <c r="AR40" i="3"/>
  <c r="CF40" i="3"/>
  <c r="DK40" i="3" s="1"/>
  <c r="CO39" i="3"/>
  <c r="DU39" i="3" s="1"/>
  <c r="BB39" i="3"/>
  <c r="CF44" i="3"/>
  <c r="DK44" i="3" s="1"/>
  <c r="AR44" i="3"/>
  <c r="BC44" i="3" s="1"/>
  <c r="CP50" i="3"/>
  <c r="DV50" i="3" s="1"/>
  <c r="CE41" i="3"/>
  <c r="DJ41" i="3" s="1"/>
  <c r="AQ41" i="3"/>
  <c r="BB41" i="3" s="1"/>
  <c r="CF39" i="3"/>
  <c r="DK39" i="3" s="1"/>
  <c r="AR39" i="3"/>
  <c r="CE50" i="3"/>
  <c r="DJ50" i="3" s="1"/>
  <c r="AQ50" i="3"/>
  <c r="BB50" i="3" s="1"/>
  <c r="BB40" i="3"/>
  <c r="CO40" i="3"/>
  <c r="DU40" i="3" s="1"/>
  <c r="CO38" i="3"/>
  <c r="DU38" i="3" s="1"/>
  <c r="CE46" i="3"/>
  <c r="DJ46" i="3" s="1"/>
  <c r="AQ46" i="3"/>
  <c r="BB46" i="3" s="1"/>
  <c r="CP36" i="3"/>
  <c r="DV36" i="3" s="1"/>
  <c r="CF43" i="3"/>
  <c r="DK43" i="3" s="1"/>
  <c r="AR43" i="3"/>
  <c r="CE42" i="3"/>
  <c r="DJ42" i="3" s="1"/>
  <c r="AQ42" i="3"/>
  <c r="BB42" i="3" s="1"/>
  <c r="CO43" i="3"/>
  <c r="DU43" i="3" s="1"/>
  <c r="BB43" i="3"/>
  <c r="CE47" i="3"/>
  <c r="DJ47" i="3" s="1"/>
  <c r="AQ47" i="3"/>
  <c r="BB47" i="3" s="1"/>
  <c r="CO45" i="3"/>
  <c r="DU45" i="3" s="1"/>
  <c r="CE48" i="3"/>
  <c r="DJ48" i="3" s="1"/>
  <c r="AQ48" i="3"/>
  <c r="BB48" i="3" s="1"/>
  <c r="CE38" i="3"/>
  <c r="DJ38" i="3" s="1"/>
  <c r="AQ38" i="3"/>
  <c r="BB38" i="3" s="1"/>
  <c r="CO49" i="3"/>
  <c r="DU49" i="3" s="1"/>
  <c r="BB49" i="3"/>
  <c r="BA31" i="3"/>
  <c r="CO31" i="3" s="1"/>
  <c r="DU31" i="3" s="1"/>
  <c r="AQ32" i="3"/>
  <c r="CF32" i="3" s="1"/>
  <c r="DK32" i="3" s="1"/>
  <c r="BA32" i="3"/>
  <c r="CO32" i="3" s="1"/>
  <c r="DU32" i="3" s="1"/>
  <c r="BA33" i="3"/>
  <c r="CO33" i="3" s="1"/>
  <c r="DU33" i="3" s="1"/>
  <c r="BA34" i="3"/>
  <c r="CO34" i="3" s="1"/>
  <c r="DU34" i="3" s="1"/>
  <c r="AQ34" i="3"/>
  <c r="CF34" i="3" s="1"/>
  <c r="DK34" i="3" s="1"/>
  <c r="CE31" i="3"/>
  <c r="DJ31" i="3" s="1"/>
  <c r="AQ31" i="3"/>
  <c r="E32" i="2"/>
  <c r="E33" i="2" s="1"/>
  <c r="DJ33" i="3"/>
  <c r="AQ33" i="3"/>
  <c r="CF33" i="3" s="1"/>
  <c r="BA35" i="3" l="1"/>
  <c r="CO35" i="3" s="1"/>
  <c r="DU35" i="3" s="1"/>
  <c r="AQ35" i="3"/>
  <c r="CF50" i="3"/>
  <c r="DK50" i="3" s="1"/>
  <c r="AR50" i="3"/>
  <c r="BC50" i="3" s="1"/>
  <c r="CF38" i="3"/>
  <c r="DK38" i="3" s="1"/>
  <c r="AR38" i="3"/>
  <c r="BC38" i="3" s="1"/>
  <c r="AR48" i="3"/>
  <c r="CF48" i="3"/>
  <c r="DK48" i="3" s="1"/>
  <c r="CP46" i="3"/>
  <c r="DV46" i="3" s="1"/>
  <c r="BC46" i="3"/>
  <c r="CP48" i="3"/>
  <c r="DV48" i="3" s="1"/>
  <c r="BC48" i="3"/>
  <c r="CQ36" i="3"/>
  <c r="DW36" i="3" s="1"/>
  <c r="CF46" i="3"/>
  <c r="DK46" i="3" s="1"/>
  <c r="AR46" i="3"/>
  <c r="AR37" i="3"/>
  <c r="BC37" i="3" s="1"/>
  <c r="CF37" i="3"/>
  <c r="DK37" i="3" s="1"/>
  <c r="CQ47" i="3"/>
  <c r="DW47" i="3" s="1"/>
  <c r="BC49" i="3"/>
  <c r="CP49" i="3"/>
  <c r="DV49" i="3" s="1"/>
  <c r="AR36" i="3"/>
  <c r="BC36" i="3" s="1"/>
  <c r="CF36" i="3"/>
  <c r="DK36" i="3" s="1"/>
  <c r="CF41" i="3"/>
  <c r="DK41" i="3" s="1"/>
  <c r="AR41" i="3"/>
  <c r="BC41" i="3" s="1"/>
  <c r="CP45" i="3"/>
  <c r="DV45" i="3" s="1"/>
  <c r="CQ50" i="3"/>
  <c r="DW50" i="3" s="1"/>
  <c r="CF42" i="3"/>
  <c r="DK42" i="3" s="1"/>
  <c r="AR42" i="3"/>
  <c r="BC42" i="3" s="1"/>
  <c r="CG43" i="3"/>
  <c r="DL43" i="3" s="1"/>
  <c r="AS43" i="3"/>
  <c r="CQ44" i="3"/>
  <c r="DW44" i="3" s="1"/>
  <c r="AR47" i="3"/>
  <c r="BC47" i="3" s="1"/>
  <c r="CF47" i="3"/>
  <c r="DK47" i="3" s="1"/>
  <c r="CG44" i="3"/>
  <c r="DL44" i="3" s="1"/>
  <c r="AS44" i="3"/>
  <c r="BD44" i="3" s="1"/>
  <c r="CP37" i="3"/>
  <c r="DV37" i="3" s="1"/>
  <c r="BC43" i="3"/>
  <c r="CP43" i="3"/>
  <c r="DV43" i="3" s="1"/>
  <c r="CP39" i="3"/>
  <c r="DV39" i="3" s="1"/>
  <c r="BC39" i="3"/>
  <c r="CP41" i="3"/>
  <c r="DV41" i="3" s="1"/>
  <c r="AS40" i="3"/>
  <c r="CG40" i="3"/>
  <c r="DL40" i="3" s="1"/>
  <c r="AS39" i="3"/>
  <c r="CG39" i="3"/>
  <c r="DL39" i="3" s="1"/>
  <c r="CP42" i="3"/>
  <c r="DV42" i="3" s="1"/>
  <c r="CP38" i="3"/>
  <c r="DV38" i="3" s="1"/>
  <c r="CG49" i="3"/>
  <c r="DL49" i="3" s="1"/>
  <c r="AS49" i="3"/>
  <c r="CP40" i="3"/>
  <c r="DV40" i="3" s="1"/>
  <c r="BC40" i="3"/>
  <c r="AR45" i="3"/>
  <c r="BC45" i="3" s="1"/>
  <c r="CF45" i="3"/>
  <c r="DK45" i="3" s="1"/>
  <c r="BB31" i="3"/>
  <c r="CP31" i="3" s="1"/>
  <c r="DV31" i="3" s="1"/>
  <c r="BB33" i="3"/>
  <c r="CP33" i="3" s="1"/>
  <c r="DV33" i="3" s="1"/>
  <c r="AR32" i="3"/>
  <c r="AS32" i="3" s="1"/>
  <c r="CH32" i="3" s="1"/>
  <c r="BB32" i="3"/>
  <c r="CP32" i="3" s="1"/>
  <c r="DV32" i="3" s="1"/>
  <c r="CF35" i="3"/>
  <c r="DK35" i="3" s="1"/>
  <c r="BB35" i="3"/>
  <c r="BB34" i="3"/>
  <c r="CP34" i="3" s="1"/>
  <c r="DV34" i="3" s="1"/>
  <c r="AR34" i="3"/>
  <c r="AR35" i="3"/>
  <c r="CG35" i="3" s="1"/>
  <c r="DL35" i="3" s="1"/>
  <c r="AR31" i="3"/>
  <c r="CF31" i="3"/>
  <c r="DK31" i="3" s="1"/>
  <c r="DK33" i="3"/>
  <c r="AR33" i="3"/>
  <c r="CG33" i="3" s="1"/>
  <c r="F32" i="2" l="1"/>
  <c r="F33" i="2" s="1"/>
  <c r="CQ41" i="3"/>
  <c r="DW41" i="3" s="1"/>
  <c r="BD39" i="3"/>
  <c r="CQ39" i="3"/>
  <c r="DW39" i="3" s="1"/>
  <c r="CQ49" i="3"/>
  <c r="DW49" i="3" s="1"/>
  <c r="BD49" i="3"/>
  <c r="CG42" i="3"/>
  <c r="DL42" i="3" s="1"/>
  <c r="AS42" i="3"/>
  <c r="BD42" i="3" s="1"/>
  <c r="AS38" i="3"/>
  <c r="BD38" i="3" s="1"/>
  <c r="CG38" i="3"/>
  <c r="DL38" i="3" s="1"/>
  <c r="CQ42" i="3"/>
  <c r="DW42" i="3" s="1"/>
  <c r="CR50" i="3"/>
  <c r="DX50" i="3" s="1"/>
  <c r="AS37" i="3"/>
  <c r="BD37" i="3" s="1"/>
  <c r="CG37" i="3"/>
  <c r="DL37" i="3" s="1"/>
  <c r="CQ38" i="3"/>
  <c r="DW38" i="3" s="1"/>
  <c r="CQ37" i="3"/>
  <c r="DW37" i="3" s="1"/>
  <c r="CH44" i="3"/>
  <c r="DM44" i="3" s="1"/>
  <c r="AT44" i="3"/>
  <c r="BE44" i="3" s="1"/>
  <c r="CQ45" i="3"/>
  <c r="DW45" i="3" s="1"/>
  <c r="AS46" i="3"/>
  <c r="BD46" i="3" s="1"/>
  <c r="CG46" i="3"/>
  <c r="DL46" i="3" s="1"/>
  <c r="CG50" i="3"/>
  <c r="DL50" i="3" s="1"/>
  <c r="AS50" i="3"/>
  <c r="BD50" i="3" s="1"/>
  <c r="CH49" i="3"/>
  <c r="DM49" i="3" s="1"/>
  <c r="AT49" i="3"/>
  <c r="CQ46" i="3"/>
  <c r="DW46" i="3" s="1"/>
  <c r="CG45" i="3"/>
  <c r="DL45" i="3" s="1"/>
  <c r="AS45" i="3"/>
  <c r="BD45" i="3" s="1"/>
  <c r="CH40" i="3"/>
  <c r="DM40" i="3" s="1"/>
  <c r="AT40" i="3"/>
  <c r="AS47" i="3"/>
  <c r="BD47" i="3" s="1"/>
  <c r="CG47" i="3"/>
  <c r="DL47" i="3" s="1"/>
  <c r="CR36" i="3"/>
  <c r="DX36" i="3" s="1"/>
  <c r="CG36" i="3"/>
  <c r="DL36" i="3" s="1"/>
  <c r="AS36" i="3"/>
  <c r="BD36" i="3" s="1"/>
  <c r="AT43" i="3"/>
  <c r="CH43" i="3"/>
  <c r="DM43" i="3" s="1"/>
  <c r="CR47" i="3"/>
  <c r="DX47" i="3" s="1"/>
  <c r="BD43" i="3"/>
  <c r="CQ43" i="3"/>
  <c r="DW43" i="3" s="1"/>
  <c r="AS48" i="3"/>
  <c r="BD48" i="3" s="1"/>
  <c r="CG48" i="3"/>
  <c r="DL48" i="3" s="1"/>
  <c r="AT39" i="3"/>
  <c r="CH39" i="3"/>
  <c r="DM39" i="3" s="1"/>
  <c r="AS41" i="3"/>
  <c r="BD41" i="3" s="1"/>
  <c r="CG41" i="3"/>
  <c r="DL41" i="3" s="1"/>
  <c r="BD40" i="3"/>
  <c r="CQ40" i="3"/>
  <c r="DW40" i="3" s="1"/>
  <c r="CR44" i="3"/>
  <c r="DX44" i="3" s="1"/>
  <c r="CQ48" i="3"/>
  <c r="DW48" i="3" s="1"/>
  <c r="CG32" i="3"/>
  <c r="DL32" i="3" s="1"/>
  <c r="BC32" i="3"/>
  <c r="CQ32" i="3" s="1"/>
  <c r="DW32" i="3" s="1"/>
  <c r="BC33" i="3"/>
  <c r="CQ33" i="3" s="1"/>
  <c r="DW33" i="3" s="1"/>
  <c r="BC35" i="3"/>
  <c r="CQ35" i="3" s="1"/>
  <c r="DW35" i="3" s="1"/>
  <c r="CP35" i="3"/>
  <c r="DV35" i="3" s="1"/>
  <c r="CG31" i="3"/>
  <c r="DL31" i="3" s="1"/>
  <c r="BC31" i="3"/>
  <c r="CQ31" i="3" s="1"/>
  <c r="DW31" i="3" s="1"/>
  <c r="CG34" i="3"/>
  <c r="DL34" i="3" s="1"/>
  <c r="BC34" i="3"/>
  <c r="CQ34" i="3" s="1"/>
  <c r="DW34" i="3" s="1"/>
  <c r="AS35" i="3"/>
  <c r="AT35" i="3" s="1"/>
  <c r="AS34" i="3"/>
  <c r="AS31" i="3"/>
  <c r="DL33" i="3"/>
  <c r="AS33" i="3"/>
  <c r="CH33" i="3" s="1"/>
  <c r="DM32" i="3"/>
  <c r="AT32" i="3"/>
  <c r="CI32" i="3" s="1"/>
  <c r="AU39" i="3" l="1"/>
  <c r="CI39" i="3"/>
  <c r="DN39" i="3" s="1"/>
  <c r="CH50" i="3"/>
  <c r="DM50" i="3" s="1"/>
  <c r="AT50" i="3"/>
  <c r="BE50" i="3" s="1"/>
  <c r="AT46" i="3"/>
  <c r="BE46" i="3" s="1"/>
  <c r="CH46" i="3"/>
  <c r="DM46" i="3" s="1"/>
  <c r="CS50" i="3"/>
  <c r="DY50" i="3" s="1"/>
  <c r="CR41" i="3"/>
  <c r="DX41" i="3" s="1"/>
  <c r="CS44" i="3"/>
  <c r="DY44" i="3" s="1"/>
  <c r="CI44" i="3"/>
  <c r="DN44" i="3" s="1"/>
  <c r="AU44" i="3"/>
  <c r="BF44" i="3" s="1"/>
  <c r="CR42" i="3"/>
  <c r="DX42" i="3" s="1"/>
  <c r="CS47" i="3"/>
  <c r="DY47" i="3" s="1"/>
  <c r="BE49" i="3"/>
  <c r="CR49" i="3"/>
  <c r="DX49" i="3" s="1"/>
  <c r="CH47" i="3"/>
  <c r="DM47" i="3" s="1"/>
  <c r="AT47" i="3"/>
  <c r="BE47" i="3" s="1"/>
  <c r="CR48" i="3"/>
  <c r="DX48" i="3" s="1"/>
  <c r="CR43" i="3"/>
  <c r="DX43" i="3" s="1"/>
  <c r="BE43" i="3"/>
  <c r="CH45" i="3"/>
  <c r="DM45" i="3" s="1"/>
  <c r="AT45" i="3"/>
  <c r="BE45" i="3" s="1"/>
  <c r="CR46" i="3"/>
  <c r="DX46" i="3" s="1"/>
  <c r="CI43" i="3"/>
  <c r="DN43" i="3" s="1"/>
  <c r="AU43" i="3"/>
  <c r="AT38" i="3"/>
  <c r="BE38" i="3" s="1"/>
  <c r="CH38" i="3"/>
  <c r="DM38" i="3" s="1"/>
  <c r="AT36" i="3"/>
  <c r="BE36" i="3" s="1"/>
  <c r="CH36" i="3"/>
  <c r="DM36" i="3" s="1"/>
  <c r="AU49" i="3"/>
  <c r="CI49" i="3"/>
  <c r="DN49" i="3" s="1"/>
  <c r="CS36" i="3"/>
  <c r="DY36" i="3" s="1"/>
  <c r="CH48" i="3"/>
  <c r="DM48" i="3" s="1"/>
  <c r="AT48" i="3"/>
  <c r="BE48" i="3" s="1"/>
  <c r="CH37" i="3"/>
  <c r="DM37" i="3" s="1"/>
  <c r="AT37" i="3"/>
  <c r="BE37" i="3" s="1"/>
  <c r="AU40" i="3"/>
  <c r="CI40" i="3"/>
  <c r="DN40" i="3" s="1"/>
  <c r="CR39" i="3"/>
  <c r="DX39" i="3" s="1"/>
  <c r="BE39" i="3"/>
  <c r="CR45" i="3"/>
  <c r="DX45" i="3" s="1"/>
  <c r="CR40" i="3"/>
  <c r="DX40" i="3" s="1"/>
  <c r="BE40" i="3"/>
  <c r="CR37" i="3"/>
  <c r="DX37" i="3" s="1"/>
  <c r="CH41" i="3"/>
  <c r="DM41" i="3" s="1"/>
  <c r="AT41" i="3"/>
  <c r="BE41" i="3" s="1"/>
  <c r="CR38" i="3"/>
  <c r="DX38" i="3" s="1"/>
  <c r="CH42" i="3"/>
  <c r="DM42" i="3" s="1"/>
  <c r="AT42" i="3"/>
  <c r="BE42" i="3" s="1"/>
  <c r="BD32" i="3"/>
  <c r="CR32" i="3" s="1"/>
  <c r="DX32" i="3" s="1"/>
  <c r="G32" i="2"/>
  <c r="G33" i="2" s="1"/>
  <c r="CH34" i="3"/>
  <c r="DM34" i="3" s="1"/>
  <c r="BD34" i="3"/>
  <c r="CR34" i="3" s="1"/>
  <c r="DX34" i="3" s="1"/>
  <c r="CH31" i="3"/>
  <c r="DM31" i="3" s="1"/>
  <c r="BD31" i="3"/>
  <c r="CR31" i="3" s="1"/>
  <c r="DX31" i="3" s="1"/>
  <c r="CI35" i="3"/>
  <c r="DN35" i="3" s="1"/>
  <c r="CH35" i="3"/>
  <c r="DM35" i="3" s="1"/>
  <c r="BD35" i="3"/>
  <c r="CR35" i="3" s="1"/>
  <c r="DX35" i="3" s="1"/>
  <c r="BD33" i="3"/>
  <c r="CR33" i="3" s="1"/>
  <c r="DX33" i="3" s="1"/>
  <c r="AT34" i="3"/>
  <c r="AT31" i="3"/>
  <c r="H32" i="2"/>
  <c r="H33" i="2" s="1"/>
  <c r="DM33" i="3"/>
  <c r="AT33" i="3"/>
  <c r="CI33" i="3" s="1"/>
  <c r="DN32" i="3"/>
  <c r="AU32" i="3"/>
  <c r="CJ32" i="3" s="1"/>
  <c r="AU35" i="3"/>
  <c r="CI50" i="3" l="1"/>
  <c r="DN50" i="3" s="1"/>
  <c r="AU50" i="3"/>
  <c r="BF50" i="3" s="1"/>
  <c r="CS42" i="3"/>
  <c r="DY42" i="3" s="1"/>
  <c r="BF43" i="3"/>
  <c r="CS43" i="3"/>
  <c r="DY43" i="3" s="1"/>
  <c r="CS45" i="3"/>
  <c r="DY45" i="3" s="1"/>
  <c r="CI36" i="3"/>
  <c r="DN36" i="3" s="1"/>
  <c r="AU36" i="3"/>
  <c r="BF36" i="3" s="1"/>
  <c r="CS38" i="3"/>
  <c r="DY38" i="3" s="1"/>
  <c r="CJ40" i="3"/>
  <c r="DO40" i="3" s="1"/>
  <c r="AV40" i="3"/>
  <c r="CK40" i="3" s="1"/>
  <c r="DP40" i="3" s="1"/>
  <c r="DQ40" i="3" s="1"/>
  <c r="CI38" i="3"/>
  <c r="DN38" i="3" s="1"/>
  <c r="AU38" i="3"/>
  <c r="BF38" i="3" s="1"/>
  <c r="AU42" i="3"/>
  <c r="BF42" i="3" s="1"/>
  <c r="CI42" i="3"/>
  <c r="DN42" i="3" s="1"/>
  <c r="CS48" i="3"/>
  <c r="DY48" i="3" s="1"/>
  <c r="CI41" i="3"/>
  <c r="DN41" i="3" s="1"/>
  <c r="AU41" i="3"/>
  <c r="BF41" i="3" s="1"/>
  <c r="BF49" i="3"/>
  <c r="CS49" i="3"/>
  <c r="DY49" i="3" s="1"/>
  <c r="AU45" i="3"/>
  <c r="BF45" i="3" s="1"/>
  <c r="CI45" i="3"/>
  <c r="DN45" i="3" s="1"/>
  <c r="CJ44" i="3"/>
  <c r="DO44" i="3" s="1"/>
  <c r="AV44" i="3"/>
  <c r="CK44" i="3" s="1"/>
  <c r="DP44" i="3" s="1"/>
  <c r="CJ49" i="3"/>
  <c r="DO49" i="3" s="1"/>
  <c r="AV49" i="3"/>
  <c r="CK49" i="3" s="1"/>
  <c r="DP49" i="3" s="1"/>
  <c r="CT44" i="3"/>
  <c r="DZ44" i="3" s="1"/>
  <c r="CS41" i="3"/>
  <c r="DY41" i="3" s="1"/>
  <c r="CJ43" i="3"/>
  <c r="DO43" i="3" s="1"/>
  <c r="AV43" i="3"/>
  <c r="CK43" i="3" s="1"/>
  <c r="DP43" i="3" s="1"/>
  <c r="AU48" i="3"/>
  <c r="BF48" i="3" s="1"/>
  <c r="CI48" i="3"/>
  <c r="DN48" i="3" s="1"/>
  <c r="CS40" i="3"/>
  <c r="DY40" i="3" s="1"/>
  <c r="BF40" i="3"/>
  <c r="CT36" i="3"/>
  <c r="DZ36" i="3" s="1"/>
  <c r="AV39" i="3"/>
  <c r="CK39" i="3" s="1"/>
  <c r="DP39" i="3" s="1"/>
  <c r="CJ39" i="3"/>
  <c r="DO39" i="3" s="1"/>
  <c r="BF39" i="3"/>
  <c r="CS39" i="3"/>
  <c r="DY39" i="3" s="1"/>
  <c r="CI47" i="3"/>
  <c r="DN47" i="3" s="1"/>
  <c r="AU47" i="3"/>
  <c r="BF47" i="3" s="1"/>
  <c r="CI37" i="3"/>
  <c r="DN37" i="3" s="1"/>
  <c r="AU37" i="3"/>
  <c r="BF37" i="3" s="1"/>
  <c r="CT50" i="3"/>
  <c r="DZ50" i="3" s="1"/>
  <c r="CS37" i="3"/>
  <c r="DY37" i="3" s="1"/>
  <c r="CS46" i="3"/>
  <c r="DY46" i="3" s="1"/>
  <c r="CT47" i="3"/>
  <c r="DZ47" i="3" s="1"/>
  <c r="CI46" i="3"/>
  <c r="DN46" i="3" s="1"/>
  <c r="AU46" i="3"/>
  <c r="BF46" i="3" s="1"/>
  <c r="BE32" i="3"/>
  <c r="CS32" i="3" s="1"/>
  <c r="DY32" i="3" s="1"/>
  <c r="BE35" i="3"/>
  <c r="CS35" i="3" s="1"/>
  <c r="DY35" i="3" s="1"/>
  <c r="CI34" i="3"/>
  <c r="DN34" i="3" s="1"/>
  <c r="BE34" i="3"/>
  <c r="CS34" i="3" s="1"/>
  <c r="DY34" i="3" s="1"/>
  <c r="CJ35" i="3"/>
  <c r="DO35" i="3" s="1"/>
  <c r="BE33" i="3"/>
  <c r="CS33" i="3" s="1"/>
  <c r="DY33" i="3" s="1"/>
  <c r="CI31" i="3"/>
  <c r="DN31" i="3" s="1"/>
  <c r="BE31" i="3"/>
  <c r="CS31" i="3" s="1"/>
  <c r="DY31" i="3" s="1"/>
  <c r="AU34" i="3"/>
  <c r="AU31" i="3"/>
  <c r="I32" i="2"/>
  <c r="I33" i="2" s="1"/>
  <c r="DN33" i="3"/>
  <c r="AU33" i="3"/>
  <c r="CJ33" i="3" s="1"/>
  <c r="DO32" i="3"/>
  <c r="AV32" i="3"/>
  <c r="AV35" i="3"/>
  <c r="BG44" i="3" l="1"/>
  <c r="CU44" i="3" s="1"/>
  <c r="EA44" i="3" s="1"/>
  <c r="EB44" i="3"/>
  <c r="EB36" i="3"/>
  <c r="EB47" i="3"/>
  <c r="EB50" i="3"/>
  <c r="DQ44" i="3"/>
  <c r="DQ49" i="3"/>
  <c r="CJ38" i="3"/>
  <c r="DO38" i="3" s="1"/>
  <c r="AV38" i="3"/>
  <c r="CK38" i="3" s="1"/>
  <c r="DP38" i="3" s="1"/>
  <c r="AV48" i="3"/>
  <c r="CK48" i="3" s="1"/>
  <c r="DP48" i="3" s="1"/>
  <c r="CJ48" i="3"/>
  <c r="DO48" i="3" s="1"/>
  <c r="CT42" i="3"/>
  <c r="DZ42" i="3" s="1"/>
  <c r="DQ43" i="3"/>
  <c r="CJ45" i="3"/>
  <c r="DO45" i="3" s="1"/>
  <c r="AV45" i="3"/>
  <c r="CK45" i="3" s="1"/>
  <c r="DP45" i="3" s="1"/>
  <c r="CJ50" i="3"/>
  <c r="DO50" i="3" s="1"/>
  <c r="AV50" i="3"/>
  <c r="CT48" i="3"/>
  <c r="DZ48" i="3" s="1"/>
  <c r="AV37" i="3"/>
  <c r="CK37" i="3" s="1"/>
  <c r="DP37" i="3" s="1"/>
  <c r="CJ37" i="3"/>
  <c r="DO37" i="3" s="1"/>
  <c r="AV46" i="3"/>
  <c r="CK46" i="3" s="1"/>
  <c r="DP46" i="3" s="1"/>
  <c r="CJ46" i="3"/>
  <c r="DO46" i="3" s="1"/>
  <c r="CT40" i="3"/>
  <c r="DZ40" i="3" s="1"/>
  <c r="BG40" i="3"/>
  <c r="CU40" i="3" s="1"/>
  <c r="EA40" i="3" s="1"/>
  <c r="BG43" i="3"/>
  <c r="CU43" i="3" s="1"/>
  <c r="EA43" i="3" s="1"/>
  <c r="CT43" i="3"/>
  <c r="DZ43" i="3" s="1"/>
  <c r="CT46" i="3"/>
  <c r="DZ46" i="3" s="1"/>
  <c r="CT37" i="3"/>
  <c r="DZ37" i="3" s="1"/>
  <c r="CT41" i="3"/>
  <c r="DZ41" i="3" s="1"/>
  <c r="DQ39" i="3"/>
  <c r="AV41" i="3"/>
  <c r="CK41" i="3" s="1"/>
  <c r="DP41" i="3" s="1"/>
  <c r="CJ41" i="3"/>
  <c r="DO41" i="3" s="1"/>
  <c r="CJ36" i="3"/>
  <c r="DO36" i="3" s="1"/>
  <c r="AV36" i="3"/>
  <c r="CT45" i="3"/>
  <c r="DZ45" i="3" s="1"/>
  <c r="CJ42" i="3"/>
  <c r="DO42" i="3" s="1"/>
  <c r="AV42" i="3"/>
  <c r="CK42" i="3" s="1"/>
  <c r="DP42" i="3" s="1"/>
  <c r="CJ47" i="3"/>
  <c r="DO47" i="3" s="1"/>
  <c r="AV47" i="3"/>
  <c r="BG39" i="3"/>
  <c r="CU39" i="3" s="1"/>
  <c r="EA39" i="3" s="1"/>
  <c r="CT39" i="3"/>
  <c r="DZ39" i="3" s="1"/>
  <c r="CT38" i="3"/>
  <c r="DZ38" i="3" s="1"/>
  <c r="CT49" i="3"/>
  <c r="DZ49" i="3" s="1"/>
  <c r="BG49" i="3"/>
  <c r="CU49" i="3" s="1"/>
  <c r="EA49" i="3" s="1"/>
  <c r="BF32" i="3"/>
  <c r="CT32" i="3" s="1"/>
  <c r="DZ32" i="3" s="1"/>
  <c r="BF35" i="3"/>
  <c r="CT35" i="3" s="1"/>
  <c r="DZ35" i="3" s="1"/>
  <c r="CJ31" i="3"/>
  <c r="DO31" i="3" s="1"/>
  <c r="BF31" i="3"/>
  <c r="CT31" i="3" s="1"/>
  <c r="DZ31" i="3" s="1"/>
  <c r="CJ34" i="3"/>
  <c r="DO34" i="3" s="1"/>
  <c r="BF34" i="3"/>
  <c r="CT34" i="3" s="1"/>
  <c r="DZ34" i="3" s="1"/>
  <c r="BF33" i="3"/>
  <c r="CT33" i="3" s="1"/>
  <c r="DZ33" i="3" s="1"/>
  <c r="AV31" i="3"/>
  <c r="AV34" i="3"/>
  <c r="CK32" i="3"/>
  <c r="DP32" i="3" s="1"/>
  <c r="DQ32" i="3" s="1"/>
  <c r="CK35" i="3"/>
  <c r="DP35" i="3" s="1"/>
  <c r="DQ35" i="3" s="1"/>
  <c r="J32" i="2"/>
  <c r="J33" i="2" s="1"/>
  <c r="AV33" i="3"/>
  <c r="DO33" i="3"/>
  <c r="BG42" i="3" l="1"/>
  <c r="CU42" i="3" s="1"/>
  <c r="EA42" i="3" s="1"/>
  <c r="BG38" i="3"/>
  <c r="CU38" i="3" s="1"/>
  <c r="EA38" i="3" s="1"/>
  <c r="BG37" i="3"/>
  <c r="CU37" i="3" s="1"/>
  <c r="EA37" i="3" s="1"/>
  <c r="BG48" i="3"/>
  <c r="CU48" i="3" s="1"/>
  <c r="EA48" i="3" s="1"/>
  <c r="BG41" i="3"/>
  <c r="CU41" i="3" s="1"/>
  <c r="EA41" i="3" s="1"/>
  <c r="CK50" i="3"/>
  <c r="DP50" i="3" s="1"/>
  <c r="DQ50" i="3" s="1"/>
  <c r="BG50" i="3"/>
  <c r="CU50" i="3" s="1"/>
  <c r="EA50" i="3" s="1"/>
  <c r="BG45" i="3"/>
  <c r="CU45" i="3" s="1"/>
  <c r="EA45" i="3" s="1"/>
  <c r="CK47" i="3"/>
  <c r="DP47" i="3" s="1"/>
  <c r="DQ47" i="3" s="1"/>
  <c r="BG47" i="3"/>
  <c r="CU47" i="3" s="1"/>
  <c r="EA47" i="3" s="1"/>
  <c r="BG46" i="3"/>
  <c r="CU46" i="3" s="1"/>
  <c r="EA46" i="3" s="1"/>
  <c r="CK36" i="3"/>
  <c r="DP36" i="3" s="1"/>
  <c r="BG36" i="3"/>
  <c r="CU36" i="3" s="1"/>
  <c r="EA36" i="3" s="1"/>
  <c r="EB40" i="3"/>
  <c r="DQ38" i="3"/>
  <c r="EB49" i="3"/>
  <c r="EB48" i="3"/>
  <c r="EB37" i="3"/>
  <c r="EB41" i="3"/>
  <c r="DQ45" i="3"/>
  <c r="DQ48" i="3"/>
  <c r="EB43" i="3"/>
  <c r="DQ41" i="3"/>
  <c r="EB39" i="3"/>
  <c r="EB45" i="3"/>
  <c r="DQ46" i="3"/>
  <c r="EB46" i="3"/>
  <c r="DQ37" i="3"/>
  <c r="EB38" i="3"/>
  <c r="EB42" i="3"/>
  <c r="DQ42" i="3"/>
  <c r="DQ36" i="3"/>
  <c r="BG32" i="3"/>
  <c r="CU32" i="3" s="1"/>
  <c r="EA32" i="3" s="1"/>
  <c r="EB32" i="3" s="1"/>
  <c r="BG33" i="3"/>
  <c r="CU33" i="3" s="1"/>
  <c r="EA33" i="3" s="1"/>
  <c r="EB33" i="3" s="1"/>
  <c r="BG35" i="3"/>
  <c r="CU35" i="3" s="1"/>
  <c r="EA35" i="3" s="1"/>
  <c r="EB35" i="3" s="1"/>
  <c r="CK34" i="3"/>
  <c r="DP34" i="3" s="1"/>
  <c r="DQ34" i="3" s="1"/>
  <c r="BG34" i="3"/>
  <c r="CU34" i="3" s="1"/>
  <c r="EA34" i="3" s="1"/>
  <c r="EB34" i="3" s="1"/>
  <c r="CK31" i="3"/>
  <c r="DP31" i="3" s="1"/>
  <c r="DQ31" i="3" s="1"/>
  <c r="BG31" i="3"/>
  <c r="CU31" i="3" s="1"/>
  <c r="EA31" i="3" s="1"/>
  <c r="EB31" i="3" s="1"/>
  <c r="CK33" i="3"/>
  <c r="DP33" i="3" s="1"/>
  <c r="DQ33" i="3" s="1"/>
  <c r="K32" i="2"/>
  <c r="K33" i="2" s="1"/>
  <c r="L32" i="2" l="1"/>
  <c r="L33" i="2" s="1"/>
  <c r="M33" i="2" s="1"/>
  <c r="M32" i="2" l="1"/>
</calcChain>
</file>

<file path=xl/sharedStrings.xml><?xml version="1.0" encoding="utf-8"?>
<sst xmlns="http://schemas.openxmlformats.org/spreadsheetml/2006/main" count="8339" uniqueCount="2899">
  <si>
    <t>Hospital Price Cap and Price Growth Cap Modeling Template (User Repricing Data)</t>
  </si>
  <si>
    <t>Last Updated: 2/17/26</t>
  </si>
  <si>
    <t>PURPOSE</t>
  </si>
  <si>
    <t xml:space="preserve">This tool estimates potential savings from implementing price caps and/or price growth caps within a state or a defined group of hospitals. These data can be used to model a commercial price cap with cap levels defined by percentages of the amount Medicare would have paid the same facility. Additionally, the template allows for modeling the impact of price growth caps to limit the rate of price growth in the presence or absence of a cap. All savings estimates assume that utilization remains unchanged.
The tool applies price caps at the aggregate facility level, using each facility's total commercial allowed amounts and total simulated Medicare allowed amounts. As a result, facilities whose overall commercial prices relative to Medicare are below the level of the cap are not affected, even if some individual claims exceed the cap. By contrast, a claim-level price cap would limit prices on every individual claim that exceeds the cap, regardless of a facility's aggregate commercial price relative to Medicare.
This tool uses user-provided facility-level Medicare repricing data to model the impacts of price caps. </t>
  </si>
  <si>
    <t>Template Password:</t>
  </si>
  <si>
    <t>BHP</t>
  </si>
  <si>
    <t>TABLE OF CONTENTS</t>
  </si>
  <si>
    <t>The template contains seven tabs:</t>
  </si>
  <si>
    <r>
      <rPr>
        <b/>
        <sz val="9.5"/>
        <color theme="1"/>
        <rFont val="Albany MT"/>
      </rPr>
      <t>1. Instructions</t>
    </r>
    <r>
      <rPr>
        <sz val="9.5"/>
        <color theme="1"/>
        <rFont val="Albany MT"/>
      </rPr>
      <t xml:space="preserve"> - An overview of how to use this tool.</t>
    </r>
  </si>
  <si>
    <r>
      <rPr>
        <b/>
        <sz val="9.5"/>
        <color theme="1"/>
        <rFont val="Albany MT"/>
      </rPr>
      <t>2. Input-Output and Summary</t>
    </r>
    <r>
      <rPr>
        <sz val="9.5"/>
        <color theme="1"/>
        <rFont val="Albany MT"/>
      </rPr>
      <t xml:space="preserve"> - Inputs for all modeling parameters (model exceptions, implementation timeline), as well as summary results based on the selected data sources, modeling assumptions, and other inputs.</t>
    </r>
  </si>
  <si>
    <r>
      <rPr>
        <b/>
        <sz val="9.5"/>
        <color theme="1"/>
        <rFont val="Albany MT"/>
      </rPr>
      <t>3. Analysis of Repricing Data</t>
    </r>
    <r>
      <rPr>
        <sz val="9.5"/>
        <color theme="1"/>
        <rFont val="Albany MT"/>
      </rPr>
      <t xml:space="preserve"> - A detailed analysis of the data, allowing users to observe year-over-year changes in price and spending by hospital, based on model assumptions and parameters.</t>
    </r>
  </si>
  <si>
    <r>
      <rPr>
        <b/>
        <sz val="9.5"/>
        <color rgb="FF000000"/>
        <rFont val="Albany MT"/>
      </rPr>
      <t>4. User Repricing Data</t>
    </r>
    <r>
      <rPr>
        <sz val="9.5"/>
        <color rgb="FF000000"/>
        <rFont val="Albany MT"/>
      </rPr>
      <t xml:space="preserve"> - Contains a template for entering user-provided Medicare repricing data </t>
    </r>
  </si>
  <si>
    <r>
      <rPr>
        <b/>
        <sz val="9.5"/>
        <color theme="1"/>
        <rFont val="Albany MT"/>
      </rPr>
      <t>5. Sources and Assumptions</t>
    </r>
    <r>
      <rPr>
        <sz val="9.5"/>
        <color theme="1"/>
        <rFont val="Albany MT"/>
      </rPr>
      <t xml:space="preserve"> - Documents all assumptions (inflation, commercial price growth, price caps, etc.); can be updated by the user as needed.</t>
    </r>
  </si>
  <si>
    <r>
      <rPr>
        <b/>
        <sz val="9.5"/>
        <color theme="1"/>
        <rFont val="Albany MT"/>
      </rPr>
      <t>6. Example - Historical Commercial Price Growth</t>
    </r>
    <r>
      <rPr>
        <sz val="9.5"/>
        <color theme="1"/>
        <rFont val="Albany MT"/>
      </rPr>
      <t xml:space="preserve"> - Demonstrates how users could use commercial premium rate filings to calculate a reasonable commercial price growth assumption.</t>
    </r>
  </si>
  <si>
    <r>
      <rPr>
        <b/>
        <sz val="9.5"/>
        <color theme="1"/>
        <rFont val="Albany MT"/>
      </rPr>
      <t>7. Example - Glide Path Scenarios</t>
    </r>
    <r>
      <rPr>
        <sz val="9.5"/>
        <color theme="1"/>
        <rFont val="Albany MT"/>
      </rPr>
      <t xml:space="preserve"> - Demonstrates three hypothetical glide path scenarios with a price cap set at 200% of Medicare.</t>
    </r>
  </si>
  <si>
    <t>INSTRUCTIONS</t>
  </si>
  <si>
    <r>
      <rPr>
        <b/>
        <sz val="9.5"/>
        <color theme="1"/>
        <rFont val="Albany MT"/>
      </rPr>
      <t>1. Enter data source information and make analytic assumptions.</t>
    </r>
    <r>
      <rPr>
        <sz val="9.5"/>
        <color theme="1"/>
        <rFont val="Albany MT"/>
      </rPr>
      <t xml:space="preserve"> Enter data source information and assumptions in tab "5. Sources and Assumptions." Assumptions will automatically populate relevant fields in tab “2. Input-Output and Summary.”</t>
    </r>
  </si>
  <si>
    <r>
      <rPr>
        <b/>
        <sz val="9.5"/>
        <color theme="1"/>
        <rFont val="Albany MT"/>
      </rPr>
      <t>a. Data Source Information.</t>
    </r>
    <r>
      <rPr>
        <sz val="9.5"/>
        <color theme="1"/>
        <rFont val="Albany MT"/>
      </rPr>
      <t xml:space="preserve"> Confirm information included in Data Source Information table (rows 5-7). </t>
    </r>
  </si>
  <si>
    <r>
      <rPr>
        <b/>
        <sz val="9.5"/>
        <color theme="1"/>
        <rFont val="Albany MT"/>
      </rPr>
      <t>b. Analytic Assumptions and Parameters.</t>
    </r>
    <r>
      <rPr>
        <sz val="9.5"/>
        <color theme="1"/>
        <rFont val="Albany MT"/>
      </rPr>
      <t xml:space="preserve"> Update necessary fields in rows 14-16.</t>
    </r>
  </si>
  <si>
    <r>
      <t xml:space="preserve">i. </t>
    </r>
    <r>
      <rPr>
        <u/>
        <sz val="9.5"/>
        <color theme="1"/>
        <rFont val="Albany MT"/>
      </rPr>
      <t>Inflation (Data Year through Implementation).</t>
    </r>
    <r>
      <rPr>
        <sz val="9.5"/>
        <color theme="1"/>
        <rFont val="Albany MT"/>
      </rPr>
      <t xml:space="preserve"> To estimate general economic inflation between the baseline year and implementation, enter expected implementation year in cell 28 and confirm information in the Estimated Inflation table (rows 31-39). Rows for years 2026 and later autofill with the 10-year expected inflation value included in cell C14. If needed, add more rows to the table by entering data directly in row 40. The average of these values will populate cell C13. Currently, the tool uses the Federal Reserve Bank of Cleveland, Inflation Expectations (10-year expected inflation) to project future inflation.</t>
    </r>
  </si>
  <si>
    <r>
      <t xml:space="preserve">ii. </t>
    </r>
    <r>
      <rPr>
        <u/>
        <sz val="9.5"/>
        <color theme="1"/>
        <rFont val="Albany MT"/>
      </rPr>
      <t>Inflation (Post-Implementation).</t>
    </r>
    <r>
      <rPr>
        <sz val="9.5"/>
        <color theme="1"/>
        <rFont val="Albany MT"/>
      </rPr>
      <t xml:space="preserve"> Update the assumption for general economic inflation post-implementation (C14). Currently, the tool uses the Federal Reserve Bank of Cleveland, Inflation Expectations (10-year expected inflation) projection.</t>
    </r>
  </si>
  <si>
    <r>
      <t xml:space="preserve">iii. </t>
    </r>
    <r>
      <rPr>
        <u/>
        <sz val="9.5"/>
        <color theme="1"/>
        <rFont val="Albany MT"/>
      </rPr>
      <t>Medicare Price Growth.</t>
    </r>
    <r>
      <rPr>
        <sz val="9.5"/>
        <color theme="1"/>
        <rFont val="Albany MT"/>
      </rPr>
      <t xml:space="preserve"> Update the assumed annual Medicare price growth rate (C15). Currently, the tool uses the Medicare IPPS Market Basket growth rate (10-year average of actual regulation updates).</t>
    </r>
  </si>
  <si>
    <r>
      <t xml:space="preserve">iv. </t>
    </r>
    <r>
      <rPr>
        <u/>
        <sz val="9.5"/>
        <color theme="1"/>
        <rFont val="Albany MT"/>
      </rPr>
      <t>Commercial Price Growth.</t>
    </r>
    <r>
      <rPr>
        <sz val="9.5"/>
        <color theme="1"/>
        <rFont val="Albany MT"/>
      </rPr>
      <t xml:space="preserve"> Enter the baseline commercial price growth rate (C16). This can be based on historical growth rates or trends in neighboring states; tab “6. Example – Historical Commercial Price Growth” provides an example of how users could use rate review filings to produce a reasonable assumption of commercial hospital price growth. </t>
    </r>
  </si>
  <si>
    <t xml:space="preserve">2. Add repricing data to Tab “4. User-Provided Repricing Data.” Enter facility information, commercial allowed amounts, and simulated Medicare allowed amounts in Columns A through H. </t>
  </si>
  <si>
    <r>
      <rPr>
        <b/>
        <sz val="9.5"/>
        <color theme="1"/>
        <rFont val="Albany MT"/>
      </rPr>
      <t xml:space="preserve">	a. Facility information. </t>
    </r>
    <r>
      <rPr>
        <sz val="9.5"/>
        <color rgb="FF000000"/>
        <rFont val="Albany MT"/>
      </rPr>
      <t>Data must include:</t>
    </r>
  </si>
  <si>
    <r>
      <t xml:space="preserve">i. </t>
    </r>
    <r>
      <rPr>
        <u/>
        <sz val="9.5"/>
        <color rgb="FF000000"/>
        <rFont val="Albany MT"/>
      </rPr>
      <t>Medicare provider number or another unique numerical identifier (Column A).</t>
    </r>
    <r>
      <rPr>
        <sz val="9.5"/>
        <color rgb="FF000000"/>
        <rFont val="Albany MT"/>
      </rPr>
      <t xml:space="preserve"> If Medicare provider number is not available, enter a unique numerical identifier for all hospitals (e.g., 1, 2, 3, etc.). This is required to match facilities between the data and analysis tabs. </t>
    </r>
  </si>
  <si>
    <r>
      <rPr>
        <sz val="9.5"/>
        <color rgb="FF000000"/>
        <rFont val="Albany MT"/>
      </rPr>
      <t xml:space="preserve">ii. </t>
    </r>
    <r>
      <rPr>
        <u/>
        <sz val="9.5"/>
        <color rgb="FF000000"/>
        <rFont val="Albany MT"/>
      </rPr>
      <t>Hospital name (Column B)</t>
    </r>
  </si>
  <si>
    <r>
      <rPr>
        <u/>
        <sz val="9.5"/>
        <color rgb="FF000000"/>
        <rFont val="Albany MT"/>
      </rPr>
      <t>NOTE</t>
    </r>
    <r>
      <rPr>
        <sz val="9.5"/>
        <color rgb="FF000000"/>
        <rFont val="Albany MT"/>
      </rPr>
      <t>: Users may also choose to include location, system affiliation, and CAH status; the latter supports applying an exemption for CAHs if the user elects to do so.</t>
    </r>
  </si>
  <si>
    <r>
      <t xml:space="preserve">	</t>
    </r>
    <r>
      <rPr>
        <b/>
        <sz val="9.5"/>
        <color rgb="FF000000"/>
        <rFont val="Albany MT"/>
      </rPr>
      <t>b. Commercial and simulated Medicare allowed amounts.</t>
    </r>
    <r>
      <rPr>
        <sz val="9.5"/>
        <color rgb="FF000000"/>
        <rFont val="Albany MT"/>
      </rPr>
      <t xml:space="preserve"> Data must include:</t>
    </r>
  </si>
  <si>
    <r>
      <t xml:space="preserve">i. </t>
    </r>
    <r>
      <rPr>
        <u/>
        <sz val="9.5"/>
        <color rgb="FF000000"/>
        <rFont val="Albany MT"/>
      </rPr>
      <t>Total commercial allowed amount (Column G).</t>
    </r>
    <r>
      <rPr>
        <sz val="9.5"/>
        <color rgb="FF000000"/>
        <rFont val="Albany MT"/>
      </rPr>
      <t xml:space="preserve"> If the repricing study includes multiple years of data, allowed amounts must be annualized.</t>
    </r>
  </si>
  <si>
    <r>
      <t xml:space="preserve">ii. </t>
    </r>
    <r>
      <rPr>
        <u/>
        <sz val="9.5"/>
        <color rgb="FF000000"/>
        <rFont val="Albany MT"/>
      </rPr>
      <t>Total simulated Medicare allowed amount (Column H).</t>
    </r>
    <r>
      <rPr>
        <sz val="9.5"/>
        <color rgb="FF000000"/>
        <rFont val="Albany MT"/>
      </rPr>
      <t xml:space="preserve"> If the repricing study includes multiple years of data, allowed amounts must be annualized.</t>
    </r>
  </si>
  <si>
    <r>
      <rPr>
        <u/>
        <sz val="9.5"/>
        <color rgb="FF000000"/>
        <rFont val="Albany MT"/>
      </rPr>
      <t>NOTE</t>
    </r>
    <r>
      <rPr>
        <sz val="9.5"/>
        <color rgb="FF000000"/>
        <rFont val="Albany MT"/>
      </rPr>
      <t xml:space="preserve">: The tool assumes data represent allowed amounts for inpatient and outpatient facility spending. Update column headings if needed to reflect spending included in repricing study. </t>
    </r>
  </si>
  <si>
    <r>
      <t xml:space="preserve">3. Enter modeling parameters. </t>
    </r>
    <r>
      <rPr>
        <sz val="9.5"/>
        <color rgb="FF000000"/>
        <rFont val="Albany MT"/>
      </rPr>
      <t>Enter modeling inputs in highlighted cells in tab "2. Input-Output and Summary." Note that both price caps and price growth caps can be utilized concurrently.</t>
    </r>
  </si>
  <si>
    <r>
      <rPr>
        <b/>
        <sz val="9.5"/>
        <color theme="1"/>
        <rFont val="Albany MT"/>
      </rPr>
      <t>a. Exemption Criteria</t>
    </r>
    <r>
      <rPr>
        <sz val="9.5"/>
        <color theme="1"/>
        <rFont val="Albany MT"/>
      </rPr>
      <t>. If applicable, define up to two exemption criteria in cells J18 and J19.
If critical access hospital status is an exemption criteria, enter "CAH" to autofill data from "4. RAND 5.1 Data". Other exemption criteria (e.g., sole community hospital status; hospital financial performance) must be entered manually.</t>
    </r>
  </si>
  <si>
    <r>
      <rPr>
        <b/>
        <sz val="9.5"/>
        <color theme="1"/>
        <rFont val="Albany MT"/>
      </rPr>
      <t xml:space="preserve">b. Price Cap Scenario. </t>
    </r>
    <r>
      <rPr>
        <sz val="9.5"/>
        <color theme="1"/>
        <rFont val="Albany MT"/>
      </rPr>
      <t>To model a price cap, enter the desired cap in cell C12. If a price cap is not desired, set this to a high value (i.e., 1,000,000%).</t>
    </r>
  </si>
  <si>
    <r>
      <t xml:space="preserve">i. </t>
    </r>
    <r>
      <rPr>
        <u/>
        <sz val="9.5"/>
        <color theme="1"/>
        <rFont val="Albany MT"/>
      </rPr>
      <t>Implementation Delay.</t>
    </r>
    <r>
      <rPr>
        <sz val="9.5"/>
        <color theme="1"/>
        <rFont val="Albany MT"/>
      </rPr>
      <t xml:space="preserve"> To delay implementation within the 10-year modeling period, toggle cell C13 to “Y” and enter the desired year of implementation in cell C14. (Default value: 1 = No delay.)</t>
    </r>
  </si>
  <si>
    <r>
      <t xml:space="preserve">ii. </t>
    </r>
    <r>
      <rPr>
        <u/>
        <sz val="9.5"/>
        <color theme="1"/>
        <rFont val="Albany MT"/>
      </rPr>
      <t>Glide Path.</t>
    </r>
    <r>
      <rPr>
        <sz val="9.5"/>
        <color theme="1"/>
        <rFont val="Albany MT"/>
      </rPr>
      <t xml:space="preserve"> To implement a glide path (gradual transition to the price cap), toggle cell C15 to “Y” and define annual increments (as percentage points) in cell C16. (Default value: No glide path; see Tab 7 for glide path example.)</t>
    </r>
  </si>
  <si>
    <r>
      <t xml:space="preserve">iii. </t>
    </r>
    <r>
      <rPr>
        <u/>
        <sz val="9.5"/>
        <color theme="1"/>
        <rFont val="Albany MT"/>
      </rPr>
      <t>Exemptions.</t>
    </r>
    <r>
      <rPr>
        <sz val="9.5"/>
        <color theme="1"/>
        <rFont val="Albany MT"/>
      </rPr>
      <t xml:space="preserve"> To exempt select hospitals from the price cap, toggle cells C17 and/or C18 to “Y” as appropriate. (Default value: No exemptions.)</t>
    </r>
  </si>
  <si>
    <r>
      <rPr>
        <b/>
        <sz val="9.5"/>
        <color theme="1"/>
        <rFont val="Albany MT"/>
      </rPr>
      <t>c. Price Growth Cap Scenario.</t>
    </r>
    <r>
      <rPr>
        <sz val="9.5"/>
        <color theme="1"/>
        <rFont val="Albany MT"/>
      </rPr>
      <t xml:space="preserve"> To model a price growth cap, toggle cell C19 to “Y” and enter the desired cap in cell C20. (Default value: Price cap of 3.5%.)</t>
    </r>
  </si>
  <si>
    <r>
      <t xml:space="preserve">i. </t>
    </r>
    <r>
      <rPr>
        <u/>
        <sz val="9.5"/>
        <rFont val="Albany MT"/>
      </rPr>
      <t>Implementation Delay.</t>
    </r>
    <r>
      <rPr>
        <sz val="9.5"/>
        <rFont val="Albany MT"/>
      </rPr>
      <t xml:space="preserve"> To delay implementation during the 10-year period, enter the desired year of implementation in cell C21. (Default value: 1 = No delay.)</t>
    </r>
  </si>
  <si>
    <r>
      <t xml:space="preserve">ii. </t>
    </r>
    <r>
      <rPr>
        <u/>
        <sz val="9.5"/>
        <rFont val="Albany MT"/>
      </rPr>
      <t>Exemptions.</t>
    </r>
    <r>
      <rPr>
        <sz val="9.5"/>
        <rFont val="Albany MT"/>
      </rPr>
      <t xml:space="preserve"> To exempt select hospitals from the price growth cap, toggle cells C22 and/or C23 to “Y” as appropriate. (Default value: No exemptions.)	</t>
    </r>
  </si>
  <si>
    <r>
      <rPr>
        <b/>
        <sz val="9.5"/>
        <rFont val="Albany MT"/>
      </rPr>
      <t xml:space="preserve">d. Adjusting Output for Inflation. </t>
    </r>
    <r>
      <rPr>
        <sz val="9.5"/>
        <rFont val="Albany MT"/>
      </rPr>
      <t>To adjust final outputs for inflation, toggle cell C24 accordingly. (Default value: No inflation adjustment.)</t>
    </r>
  </si>
  <si>
    <r>
      <rPr>
        <b/>
        <sz val="9.5"/>
        <rFont val="Albany MT"/>
      </rPr>
      <t xml:space="preserve">4. Add Medicare Provider Numbers for facilities of interest to Tab 3. </t>
    </r>
    <r>
      <rPr>
        <sz val="9.5"/>
        <rFont val="Albany MT"/>
      </rPr>
      <t>In Tab “4. User-Provided Repricing Data,” copy Medicare provider numbers (or other user-inputted unique numerical identifiers) for all facilities of interest from Column A. In Tab “3. Analysis of Repricing Data,” paste these values into Column B, starting in cell B31.</t>
    </r>
  </si>
  <si>
    <r>
      <rPr>
        <b/>
        <sz val="9.5"/>
        <rFont val="Albany MT"/>
      </rPr>
      <t>5. Review outputs and test multiple assumptions and scenarios.</t>
    </r>
    <r>
      <rPr>
        <sz val="9.5"/>
        <rFont val="Albany MT"/>
      </rPr>
      <t xml:space="preserve"> Users may test different input assumptions and scenario combinations. Save each output of interest in separate tabs or a new excel file. Copied data should be pasted as values; to do this, right-click on the location where you plan to paste your data; under Paste Options, select Paste Values (clipboard icon with numerals 123).</t>
    </r>
  </si>
  <si>
    <t>INPUT-OUTPUT AND ANALYSIS SUMMARY</t>
  </si>
  <si>
    <r>
      <t xml:space="preserve">ASSUMPTIONS AND POLICY PARAMETERS </t>
    </r>
    <r>
      <rPr>
        <b/>
        <sz val="9.5"/>
        <color rgb="FFFF0000"/>
        <rFont val="Albany MT"/>
      </rPr>
      <t>(MAY BE ADJUSTED BELOW)</t>
    </r>
  </si>
  <si>
    <t>Notes</t>
  </si>
  <si>
    <t>Instructions</t>
  </si>
  <si>
    <t>BASE ASSUMPTIONS</t>
  </si>
  <si>
    <t xml:space="preserve">1. Adjust modeling parameters in Column C at left. </t>
  </si>
  <si>
    <t>Autofills based on Tab 5.</t>
  </si>
  <si>
    <t>2. Enter Exemption Criteria, if any, into the table below.</t>
  </si>
  <si>
    <t>Annualized Inflation from Data Year to Program Baseline Year</t>
  </si>
  <si>
    <t>Autofills from Tab 5.</t>
  </si>
  <si>
    <t>3. Summarized results are below.</t>
  </si>
  <si>
    <t>General Inflation Per Year (Post Program Baseline Year)</t>
  </si>
  <si>
    <t>4. Results by hospital can be viewed on Analysis Tab in Columns DR:EB.</t>
  </si>
  <si>
    <t>Medicare Growth (Applied to all years from Data Year to Last Program Year)</t>
  </si>
  <si>
    <t>Baseline Commercial Growth (Applied to all years from Baseline Year to Last Program Year)</t>
  </si>
  <si>
    <t>POLICY PARAMETERS</t>
  </si>
  <si>
    <t>Data Source</t>
  </si>
  <si>
    <t>Price Cap (if not implementing price cap, set to 1,000,000%)</t>
  </si>
  <si>
    <t>Delay Implementation of Price Cap? (if "Y" enter Year Implemented below)</t>
  </si>
  <si>
    <t>N</t>
  </si>
  <si>
    <t>Data Year</t>
  </si>
  <si>
    <t>Autofills</t>
  </si>
  <si>
    <t>Year Implemented?</t>
  </si>
  <si>
    <t>Implementation Year</t>
  </si>
  <si>
    <t>Glide Path Step Down? (if "Y" enter Step Down Rate below)</t>
  </si>
  <si>
    <t>Step Down Rate</t>
  </si>
  <si>
    <t>If critical access hospitals will be exempt, enter "CAH" for Exemption Criteria #1</t>
  </si>
  <si>
    <t>Exemption Criteria #1</t>
  </si>
  <si>
    <t>N/A</t>
  </si>
  <si>
    <t>Implement Price Growth Cap? (if "Y" enter Growth Cap level and Year Implemented below)</t>
  </si>
  <si>
    <t>Y</t>
  </si>
  <si>
    <t>Exemption Criteria #2</t>
  </si>
  <si>
    <t xml:space="preserve">Commercial Price Growth Cap </t>
  </si>
  <si>
    <t>Price Growth Cap Year Implemented</t>
  </si>
  <si>
    <t xml:space="preserve"> </t>
  </si>
  <si>
    <t>Years</t>
  </si>
  <si>
    <t>Year 1</t>
  </si>
  <si>
    <t>Year 2</t>
  </si>
  <si>
    <t>Year 3</t>
  </si>
  <si>
    <t>Year 4</t>
  </si>
  <si>
    <t>Year 5</t>
  </si>
  <si>
    <t>Year 6</t>
  </si>
  <si>
    <t>Year 7</t>
  </si>
  <si>
    <t>Year 8</t>
  </si>
  <si>
    <t>Year 9</t>
  </si>
  <si>
    <t>Year 10</t>
  </si>
  <si>
    <t>TOTAL</t>
  </si>
  <si>
    <t>Total Savings</t>
  </si>
  <si>
    <t>ANALYSIS OF REPRICING DATA</t>
  </si>
  <si>
    <r>
      <t xml:space="preserve">ASSUMPTIONS AND POLICY PARAMETERS - </t>
    </r>
    <r>
      <rPr>
        <b/>
        <sz val="9.5"/>
        <color rgb="FFFF0000"/>
        <rFont val="Albany MT"/>
      </rPr>
      <t>TO EDIT, SEE INPUT-OUTPUT TAB</t>
    </r>
  </si>
  <si>
    <t>LEGEND</t>
  </si>
  <si>
    <t>Baseline Scenario</t>
  </si>
  <si>
    <t>Price Growth Cap ONLY</t>
  </si>
  <si>
    <t>Price Growth Cap + Price Cap (No Glide Path)</t>
  </si>
  <si>
    <t>Price Growth Cap + Price Cap + Glide Path</t>
  </si>
  <si>
    <t>Savings</t>
  </si>
  <si>
    <t>POLICY PARAMTERS</t>
  </si>
  <si>
    <t>Total Commercial Spending Under Baseline Scenario (Commerical Total Allowed Amount, Baseline Growth Per Year)</t>
  </si>
  <si>
    <t>Total Commercial Spending Under Price Growth Cap Only (No Price Cap)</t>
  </si>
  <si>
    <t>Total Commercial Spending Under Price Cap + Price Growth Cap (No Glide Path)</t>
  </si>
  <si>
    <t>Total Commercial Spending w/ Price Growth Cap, Price Cap, and Glide Path</t>
  </si>
  <si>
    <t>Savings with Price Growth Cap Only</t>
  </si>
  <si>
    <t>Savings with Price Growth Cap + Price Cap (No Glide Path)</t>
  </si>
  <si>
    <t>Savings with Price Growth Cap + Price Cap + Glide Path</t>
  </si>
  <si>
    <t>Exemption Criteria (autofills)</t>
  </si>
  <si>
    <t>Baseline Year</t>
  </si>
  <si>
    <r>
      <t xml:space="preserve">Medicare provider number - </t>
    </r>
    <r>
      <rPr>
        <b/>
        <sz val="9.5"/>
        <color rgb="FFFF0000"/>
        <rFont val="Albany MT"/>
      </rPr>
      <t>Manual Entry</t>
    </r>
  </si>
  <si>
    <t>Hospital name (Autofills)</t>
  </si>
  <si>
    <t>Location (Autofills)</t>
  </si>
  <si>
    <t>CAH? (Y/N) (Autofills)</t>
  </si>
  <si>
    <t>System name (Autofills)</t>
  </si>
  <si>
    <r>
      <t xml:space="preserve">Exclusion Criteria #1 (Y/N) - </t>
    </r>
    <r>
      <rPr>
        <b/>
        <sz val="9.5"/>
        <color rgb="FFFF0000"/>
        <rFont val="Albany MT"/>
      </rPr>
      <t>Manual Entry, Optional</t>
    </r>
    <r>
      <rPr>
        <b/>
        <sz val="9.5"/>
        <rFont val="Albany MT"/>
      </rPr>
      <t xml:space="preserve">
</t>
    </r>
    <r>
      <rPr>
        <b/>
        <i/>
        <sz val="9.5"/>
        <rFont val="Albany MT"/>
      </rPr>
      <t>If Criteria #1 = CAH, Autofills</t>
    </r>
  </si>
  <si>
    <r>
      <t xml:space="preserve">Exclusion Criteria #2 (Y/N) - </t>
    </r>
    <r>
      <rPr>
        <b/>
        <sz val="9.5"/>
        <color rgb="FFFF0000"/>
        <rFont val="Albany MT"/>
      </rPr>
      <t>Manual Entry, Optional</t>
    </r>
    <r>
      <rPr>
        <b/>
        <sz val="9.5"/>
        <rFont val="Albany MT"/>
      </rPr>
      <t xml:space="preserve">
</t>
    </r>
    <r>
      <rPr>
        <b/>
        <i/>
        <sz val="9.5"/>
        <rFont val="Albany MT"/>
      </rPr>
      <t>If Criteria #2 = CAH, Autofills</t>
    </r>
  </si>
  <si>
    <t>Exempt from Price Cap? (Autofills)</t>
  </si>
  <si>
    <t>Exempt from Price Growth Cap? (Autofills)</t>
  </si>
  <si>
    <t>Original total allowed amount for facility inpatient and outpatient services (millions) (Autofills)</t>
  </si>
  <si>
    <t>Simulated total Medicare allowed amount for facility inpatient and outpatient services (millions) (Autofills)</t>
  </si>
  <si>
    <t>Cumulative Inflation Adjustment (Autofills)</t>
  </si>
  <si>
    <t>Program Baseline Year Dollars - Total private allowed amount for facility inpatient and outpatient services (millions)</t>
  </si>
  <si>
    <t>Program Baseline Year Dollars - Simulated Medicare allowed amount for facility inpatient and outpatient services (millions)</t>
  </si>
  <si>
    <t>Year 0 Relative Price</t>
  </si>
  <si>
    <t>Year 1 w/o Caps</t>
  </si>
  <si>
    <t>Year 2 w/o Caps</t>
  </si>
  <si>
    <t>Year 3 w/o Caps</t>
  </si>
  <si>
    <t>Year 4 w/o Caps</t>
  </si>
  <si>
    <t>Year 5 w/o Caps</t>
  </si>
  <si>
    <t>Year 6 w/o Caps</t>
  </si>
  <si>
    <t>Year 7 w/o Caps</t>
  </si>
  <si>
    <t>Year 8 w/o Caps</t>
  </si>
  <si>
    <t>Year 9 w/o Caps</t>
  </si>
  <si>
    <t>Year 10 w/o Caps</t>
  </si>
  <si>
    <t>Year 0 Relative Price4</t>
  </si>
  <si>
    <t>Year 1  w/ Price Growth Cap</t>
  </si>
  <si>
    <t>Year 2  w/ Price Growth Cap</t>
  </si>
  <si>
    <t>Year 3  w/ Price Growth Cap</t>
  </si>
  <si>
    <t>Year 4  w/ Price Growth Cap</t>
  </si>
  <si>
    <t>Year 5  w/ Price Growth Cap</t>
  </si>
  <si>
    <t>Year 6  w/ Price Growth Cap</t>
  </si>
  <si>
    <t>Year 7  w/ Price Growth Cap</t>
  </si>
  <si>
    <t>Year 8  w/ Price Growth Cap</t>
  </si>
  <si>
    <t>Year 9  w/ Price Growth Cap</t>
  </si>
  <si>
    <t>Year 10  w/ Price Growth Cap</t>
  </si>
  <si>
    <t>Year 0 Relative Price3</t>
  </si>
  <si>
    <t>Year 1 w/ Price Growth Cap + Price Cap</t>
  </si>
  <si>
    <t>Year 2 w/ Price Growth Cap + Price Cap</t>
  </si>
  <si>
    <t>Year 3 w/ Price Growth Cap + Price Cap</t>
  </si>
  <si>
    <t>Year 4 w/ Price Growth Cap + Price Cap</t>
  </si>
  <si>
    <t>Year 5 w/ Price Growth Cap + Price Cap</t>
  </si>
  <si>
    <t>Year 6 w/ Price Growth Cap + Price Cap</t>
  </si>
  <si>
    <t>Year 7 w/ Price Growth Cap + Price Cap</t>
  </si>
  <si>
    <t>Year 8 w/ Price Growth Cap + Price Cap</t>
  </si>
  <si>
    <t>Year 9 w/ Price Growth Cap + Price Cap</t>
  </si>
  <si>
    <t>Year 10 w/ Price Growth Cap + Price Cap</t>
  </si>
  <si>
    <t>Year 0 Relative Price2</t>
  </si>
  <si>
    <t>Year 1 w/ Price Growth Cap + Price Cap + Glide Path</t>
  </si>
  <si>
    <t>Year 2 w/ Price Growth Cap + Price Cap + Glide Path</t>
  </si>
  <si>
    <t>Year 3 w/ Price Growth Cap + Price Cap + Glide Path</t>
  </si>
  <si>
    <t>Year 4 w/ Price Growth Cap + Price Cap + Glide Path</t>
  </si>
  <si>
    <t>Year 5 w/ Price Growth Cap + Price Cap + Glide Path</t>
  </si>
  <si>
    <t>Year 6 w/ Price Growth Cap + Price Cap + Glide Path</t>
  </si>
  <si>
    <t>Year 7 w/ Price Growth Cap + Price Cap + Glide Path</t>
  </si>
  <si>
    <t>Year 8 w/ Price Growth Cap + Price Cap + Glide Path</t>
  </si>
  <si>
    <t>Year 9 w/ Price Growth Cap + Price Cap + Glide Path</t>
  </si>
  <si>
    <t>Year 10 w/ Price Growth Cap + Price Cap + Glide Path</t>
  </si>
  <si>
    <t>Year 1 Total Allowed Amount w/o Cap (millions)</t>
  </si>
  <si>
    <t>Year 2 Total Allowed Amount w/o Cap (millions)</t>
  </si>
  <si>
    <t>Year 3 Total Allowed Amount w/o Cap (millions)</t>
  </si>
  <si>
    <t>Year 4 Total Allowed Amount w/o Cap (millions)</t>
  </si>
  <si>
    <t>Year 5 Total Allowed Amount w/o Cap (millions)</t>
  </si>
  <si>
    <t>Year 6 Total Allowed Amount w/o Cap (millions)</t>
  </si>
  <si>
    <t>Year 7 Total Allowed Amount w/o Cap (millions)</t>
  </si>
  <si>
    <t>Year 8 Total Allowed Amount w/o Cap (millions)</t>
  </si>
  <si>
    <t>Year 9 Total Allowed Amount w/o Cap (millions)</t>
  </si>
  <si>
    <t>Year 10 Total Allowed Amount w/o Cap (millions)</t>
  </si>
  <si>
    <t>Year 1 Total Allowed Amount w/ Price Growth Cap ONLY (millions)</t>
  </si>
  <si>
    <t>Year 2 Total Allowed Amount w/ Price Growth Cap ONLY (millions)</t>
  </si>
  <si>
    <t>Year 3 Total Allowed Amount w/ Price Growth Cap ONLY (millions)</t>
  </si>
  <si>
    <t>Year 4 Total Allowed Amount w/ Price Growth Cap ONLY (millions)</t>
  </si>
  <si>
    <t>Year 5 Total Allowed Amount w/ Price Growth Cap ONLY (millions)</t>
  </si>
  <si>
    <t>Year 6 Total Allowed Amount w/ Price Growth Cap ONLY (millions)</t>
  </si>
  <si>
    <t>Year 7 Total Allowed Amount w/ Price Growth Cap ONLY (millions)</t>
  </si>
  <si>
    <t>Year 8 Total Allowed Amount w/ Price Growth Cap ONLY (millions)</t>
  </si>
  <si>
    <t>Year 9 Total Allowed Amount w/ Price Growth Cap ONLY (millions)</t>
  </si>
  <si>
    <t>Year 10 Total Allowed Amount w/ Price Growth Cap ONLY (millions)</t>
  </si>
  <si>
    <t>Year 1 Total Allowed Amount w/ Price Growth Cap + Price Cap (No Glide Path) (millions)</t>
  </si>
  <si>
    <t>Year 2 Total Allowed Amount w/ Price Growth Cap + Price Cap (No Glide Path) (millions)</t>
  </si>
  <si>
    <t>Year 3 Total Allowed Amount w/ Price Growth Cap + Price Cap (No Glide Path) (millions)</t>
  </si>
  <si>
    <t>Year 4 Total Allowed Amount w/ Price Growth Cap + Price Cap (No Glide Path) (millions)</t>
  </si>
  <si>
    <t>Year 5 Total Allowed Amount w/ Price Growth Cap + Price Cap (No Glide Path) (millions)</t>
  </si>
  <si>
    <t>Year 6 Total Allowed Amount w/ Price Growth Cap + Price Cap (No Glide Path) (millions)</t>
  </si>
  <si>
    <t>Year 7 Total Allowed Amount w/ Price Growth Cap + Price Cap (No Glide Path) (millions)</t>
  </si>
  <si>
    <t>Year 8 Total Allowed Amount w/ Price Growth Cap + Price Cap (No Glide Path) (millions)</t>
  </si>
  <si>
    <t>Year 9 Total Allowed Amount w/ Price Growth Cap + Price Cap (No Glide Path) (millions)</t>
  </si>
  <si>
    <t>Year 10 Total Allowed Amount w/ Price Growth Cap + Price Cap (No Glide Path) (millions)</t>
  </si>
  <si>
    <t>Year 1 Total Allowed Amount w/ Price Growth Cap + Price Cap + Glide Path (millions)</t>
  </si>
  <si>
    <t>Year 2 Total Allowed Amount w/ Price Growth Cap + Price Cap + Glide Path (millions)</t>
  </si>
  <si>
    <t>Year 3 Total Allowed Amount w/ Price Growth Cap + Price Cap + Glide Path (millions)</t>
  </si>
  <si>
    <t>Year 4 Total Allowed Amount w/ Price Growth Cap + Price Cap + Glide Path (millions)</t>
  </si>
  <si>
    <t>Year 5 Total Allowed Amount w/ Price Growth Cap + Price Cap + Glide Path (millions)</t>
  </si>
  <si>
    <t>Year 6 Total Allowed Amount w/ Price Growth Cap + Price Cap + Glide Path (millions)</t>
  </si>
  <si>
    <t>Year 7 Total Allowed Amount w/ Price Growth Cap + Price Cap + Glide Path (millions)</t>
  </si>
  <si>
    <t>Year 8 Total Allowed Amount w/ Price Growth Cap + Price Cap + Glide Path (millions)</t>
  </si>
  <si>
    <t>Year 9 Total Allowed Amount w/ Price Growth Cap + Price Cap + Glide Path (millions)</t>
  </si>
  <si>
    <t>Year 10 Total Allowed Amount w/ Price Growth Cap + Price Cap + Glide Path (millions)</t>
  </si>
  <si>
    <t>Year 1 Savings with Price Growth Cap Alone (millions)</t>
  </si>
  <si>
    <t>Year 2 Savings with Price Growth Cap Alone (millions)</t>
  </si>
  <si>
    <t>Year 3 Savings with Price Growth Cap Alone (millions)</t>
  </si>
  <si>
    <t>Year 4 Savings with Price Growth Cap Alone (millions)</t>
  </si>
  <si>
    <t>Year 5 Savings with Price Growth Cap Alone (millions)</t>
  </si>
  <si>
    <t>Year 6 Savings with Price Growth Cap Alone (millions)</t>
  </si>
  <si>
    <t>Year 7 Savings with Price Growth Cap Alone (millions)</t>
  </si>
  <si>
    <t>Year 8 Savings with Price Growth Cap Alone (millions)</t>
  </si>
  <si>
    <t>Year 9 Savings with Price Growth Cap Alone (millions)</t>
  </si>
  <si>
    <t>Year 10 Savings with Price Growth Cap Alone (millions)</t>
  </si>
  <si>
    <t>Sum of Savings with Price Growth Cap Alone (millions)</t>
  </si>
  <si>
    <t>Year 1 Savings with Price Growth Cap + Price Cap (No Glide Path) (millions)</t>
  </si>
  <si>
    <t>Year 2 Savings with Price Growth Cap + Price Cap (No Glide Path) (millions)</t>
  </si>
  <si>
    <t>Year 3 Savings with Price Growth Cap + Price Cap (No Glide Path) (millions)</t>
  </si>
  <si>
    <t>Year 4 Savings with Price Growth Cap + Price Cap (No Glide Path) (millions)</t>
  </si>
  <si>
    <t>Year 5 Savings with Price Growth Cap + Price Cap (No Glide Path) (millions)</t>
  </si>
  <si>
    <t>Year 6 Savings with Price Growth Cap + Price Cap (No Glide Path) (millions)</t>
  </si>
  <si>
    <t>Year 7 Savings with Price Growth Cap + Price Cap (No Glide Path) (millions)</t>
  </si>
  <si>
    <t>Year 8 Savings with Price Growth Cap + Price Cap (No Glide Path) (millions)</t>
  </si>
  <si>
    <t>Year 9 Savings with Price Growth Cap + Price Cap (No Glide Path) (millions)</t>
  </si>
  <si>
    <t>Year 10 Savings with Price Growth Cap + Price Cap (No Glide Path) (millions)</t>
  </si>
  <si>
    <t>Sum of Savings with Price Growth Cap + Price Cap (No Glide Path) (millions)</t>
  </si>
  <si>
    <t>Year 1 Savings with Price Growth Cap + Price Cap Glide Path (millions)</t>
  </si>
  <si>
    <t>Year 2 Savings with Price Growth Cap + Price Cap Glide Path (millions)</t>
  </si>
  <si>
    <t>Year 3 Savings with Price Growth Cap + Price Cap Glide Path (millions)</t>
  </si>
  <si>
    <t>Year 4 Savings with Price Growth Cap + Price Cap Glide Path (millions)</t>
  </si>
  <si>
    <t>Year 5 Savings with Price Growth Cap + Price Cap Glide Path (millions)</t>
  </si>
  <si>
    <t>Year 6 Savings with Price Growth Cap + Price Cap Glide Path (millions)</t>
  </si>
  <si>
    <t>Year 7 Savings with Price Growth Cap + Price Cap Glide Path (millions)</t>
  </si>
  <si>
    <t>Year 8 Savings with Price Growth Cap + Price Cap Glide Path (millions)</t>
  </si>
  <si>
    <t>Year 9 Savings with Price Growth Cap + Price Cap Glide Path (millions)</t>
  </si>
  <si>
    <t>Year 10 Savings with Price Growth Cap + Price Cap Glide Path (millions)</t>
  </si>
  <si>
    <t>Sum of Savings with Price Growth Cap + Price Cap Glide Path (millions)</t>
  </si>
  <si>
    <r>
      <t xml:space="preserve">Medicare provider number or other unique numerical identifier </t>
    </r>
    <r>
      <rPr>
        <b/>
        <sz val="10"/>
        <color rgb="FFFF0000"/>
        <rFont val="ITC Bookman"/>
      </rPr>
      <t>(required)</t>
    </r>
  </si>
  <si>
    <r>
      <t xml:space="preserve">Hospital name </t>
    </r>
    <r>
      <rPr>
        <b/>
        <sz val="10"/>
        <color rgb="FFFF0000"/>
        <rFont val="ITC Bookman"/>
      </rPr>
      <t>(required)</t>
    </r>
  </si>
  <si>
    <t>City (optional)</t>
  </si>
  <si>
    <t>State (optional)</t>
  </si>
  <si>
    <t>Hospital system (optional)</t>
  </si>
  <si>
    <t>Is hospital a critical access hospital (Y∕N) (optional)?</t>
  </si>
  <si>
    <r>
      <t xml:space="preserve">Total private allowed amount for facility inpatient and outpatient services ($ millions) </t>
    </r>
    <r>
      <rPr>
        <b/>
        <sz val="10"/>
        <color rgb="FFFF0000"/>
        <rFont val="ITC Bookman"/>
      </rPr>
      <t>(required)</t>
    </r>
  </si>
  <si>
    <r>
      <t xml:space="preserve">Simulated Medicare allowed amount for facility inpatient and outpatient services ($ millions) </t>
    </r>
    <r>
      <rPr>
        <b/>
        <sz val="10"/>
        <color rgb="FFFF0000"/>
        <rFont val="ITC Bookman"/>
      </rPr>
      <t>(required)</t>
    </r>
  </si>
  <si>
    <t>Custom Calculation: Relative price for facility inpatient and outpatient services (%, private allowed amounts vs simulated Medicare payments) (autofills)</t>
  </si>
  <si>
    <t>Washington County Hospital</t>
  </si>
  <si>
    <t>Chatom</t>
  </si>
  <si>
    <t>AL</t>
  </si>
  <si>
    <t>Independent (CAH)</t>
  </si>
  <si>
    <t xml:space="preserve">         </t>
  </si>
  <si>
    <t>Red Bay Hospital</t>
  </si>
  <si>
    <t>Red Bay</t>
  </si>
  <si>
    <t>Huntsville Hospital Health System</t>
  </si>
  <si>
    <t>Choctaw General Hospital</t>
  </si>
  <si>
    <t>Butler</t>
  </si>
  <si>
    <t>Ochsner Health System</t>
  </si>
  <si>
    <t>St Vincents Blount</t>
  </si>
  <si>
    <t>Oneonta</t>
  </si>
  <si>
    <t>Ascension Health</t>
  </si>
  <si>
    <t>Tanner Medical Center-East Alabama</t>
  </si>
  <si>
    <t>Wedowee</t>
  </si>
  <si>
    <t>Tanner Health System</t>
  </si>
  <si>
    <t>Providence Valdez Medical Center</t>
  </si>
  <si>
    <t>Valdez</t>
  </si>
  <si>
    <t>AK</t>
  </si>
  <si>
    <t>Providence</t>
  </si>
  <si>
    <t>Petersburg Medical Center</t>
  </si>
  <si>
    <t>Petersburg</t>
  </si>
  <si>
    <t>Southeast Alaska Regional Health Consortium</t>
  </si>
  <si>
    <t>Providence Kodiak Island Medical Ctr</t>
  </si>
  <si>
    <t>Kodiak</t>
  </si>
  <si>
    <t>Cordova Community Medical Center</t>
  </si>
  <si>
    <t>Cordova</t>
  </si>
  <si>
    <t>Norton Sound Regional Hospital</t>
  </si>
  <si>
    <t>Nome</t>
  </si>
  <si>
    <t>Kanakanak Hospital</t>
  </si>
  <si>
    <t>Dillingham</t>
  </si>
  <si>
    <t>Maniilaq Health Center</t>
  </si>
  <si>
    <t>Kotzebue</t>
  </si>
  <si>
    <t>Ketchikan Medical Center</t>
  </si>
  <si>
    <t>Ketchikan</t>
  </si>
  <si>
    <t>Peacehealth</t>
  </si>
  <si>
    <t>Samuel Simmonds Memorial Hospital</t>
  </si>
  <si>
    <t>Barrow</t>
  </si>
  <si>
    <t>South Peninsula Hospital</t>
  </si>
  <si>
    <t>Homer</t>
  </si>
  <si>
    <t>Mt Edgecumbe Hospital</t>
  </si>
  <si>
    <t>Sitka</t>
  </si>
  <si>
    <t>Wickenburg Community Hospital</t>
  </si>
  <si>
    <t>Wickenburg</t>
  </si>
  <si>
    <t>AZ</t>
  </si>
  <si>
    <t>Benson Hospital</t>
  </si>
  <si>
    <t>Benson</t>
  </si>
  <si>
    <t>TMC Healthcare</t>
  </si>
  <si>
    <t>Northern Cochise Community Hospital, Inc.</t>
  </si>
  <si>
    <t>Willcox</t>
  </si>
  <si>
    <t>Page Hospital</t>
  </si>
  <si>
    <t>Page</t>
  </si>
  <si>
    <t>Banner Health</t>
  </si>
  <si>
    <t>Hopi Health Care Center</t>
  </si>
  <si>
    <t>Polacca</t>
  </si>
  <si>
    <t>Parker Indian Health Center</t>
  </si>
  <si>
    <t>Parker</t>
  </si>
  <si>
    <t>Sage Memorial Hospital</t>
  </si>
  <si>
    <t>Ganado</t>
  </si>
  <si>
    <t>Little Colorado Medical Center</t>
  </si>
  <si>
    <t>Winslow</t>
  </si>
  <si>
    <t>Copper Queen Community Hospital</t>
  </si>
  <si>
    <t>Bisbee</t>
  </si>
  <si>
    <t>Holy Cross Hospital</t>
  </si>
  <si>
    <t>Nogales</t>
  </si>
  <si>
    <t>Tenet Healthcare</t>
  </si>
  <si>
    <t>Cobre Valley Regional Medical Center</t>
  </si>
  <si>
    <t>Globe</t>
  </si>
  <si>
    <t>White Mountain Regional Medical Center</t>
  </si>
  <si>
    <t>Springerville</t>
  </si>
  <si>
    <t>La Paz Regional Hospital</t>
  </si>
  <si>
    <t>Banner Payson Medical Center</t>
  </si>
  <si>
    <t>Payson</t>
  </si>
  <si>
    <t>Mercy Hospital Paris</t>
  </si>
  <si>
    <t>Paris</t>
  </si>
  <si>
    <t>AR</t>
  </si>
  <si>
    <t>Mercy</t>
  </si>
  <si>
    <t>Dardanelle Regional Medical Center</t>
  </si>
  <si>
    <t>Dardanelle</t>
  </si>
  <si>
    <t>Conway Regional Health System</t>
  </si>
  <si>
    <t>Mercy Hospital Ozark</t>
  </si>
  <si>
    <t>Ozark</t>
  </si>
  <si>
    <t>Eureka Springs Hospital Commission</t>
  </si>
  <si>
    <t>Eureka Springs</t>
  </si>
  <si>
    <t>Allegiance Health Management</t>
  </si>
  <si>
    <t>Mercy Hospital Waldron</t>
  </si>
  <si>
    <t>Waldron</t>
  </si>
  <si>
    <t>Izard County Medical Center, Llc</t>
  </si>
  <si>
    <t>Calico Rock</t>
  </si>
  <si>
    <t>Crossridge Community Hospital</t>
  </si>
  <si>
    <t>Wynne</t>
  </si>
  <si>
    <t>Saint Bernards Healthcare</t>
  </si>
  <si>
    <t>Mcgehee Hospital</t>
  </si>
  <si>
    <t>Mcgehee</t>
  </si>
  <si>
    <t>Lawrence Memorial Hospital</t>
  </si>
  <si>
    <t>Walnut Ridge</t>
  </si>
  <si>
    <t>Stone County Medical Center</t>
  </si>
  <si>
    <t>Mountain View</t>
  </si>
  <si>
    <t>White River Health System</t>
  </si>
  <si>
    <t>Howard Memorial Hospital</t>
  </si>
  <si>
    <t>Nashville</t>
  </si>
  <si>
    <t>Baptist Health Medical Center Heber Spings</t>
  </si>
  <si>
    <t>Heber Springs</t>
  </si>
  <si>
    <t>Baptist Health</t>
  </si>
  <si>
    <t>Ozark Health</t>
  </si>
  <si>
    <t>Clinton</t>
  </si>
  <si>
    <t>Dewitt Hospital &amp; Nursing Home, Inc</t>
  </si>
  <si>
    <t>De Witt</t>
  </si>
  <si>
    <t>South Missississpi County Regional Medical Center</t>
  </si>
  <si>
    <t>Osceola</t>
  </si>
  <si>
    <t>Dallas County Medical Center</t>
  </si>
  <si>
    <t>Fordyce</t>
  </si>
  <si>
    <t>Mercy Hospital Booneville</t>
  </si>
  <si>
    <t>Booneville</t>
  </si>
  <si>
    <t>Little River Memorial Hospital</t>
  </si>
  <si>
    <t>Ashdown</t>
  </si>
  <si>
    <t>Baptist Health Medical Center-Arkadelphia</t>
  </si>
  <si>
    <t>Arkadelphia</t>
  </si>
  <si>
    <t>Fulton County Hospital</t>
  </si>
  <si>
    <t>Salem</t>
  </si>
  <si>
    <t>Ashley County Medical Center</t>
  </si>
  <si>
    <t>Crossett</t>
  </si>
  <si>
    <t>Chi St Vincent Morrilton</t>
  </si>
  <si>
    <t>Morrilton</t>
  </si>
  <si>
    <t>CommonSpirit Health</t>
  </si>
  <si>
    <t>Delta Memorial Hospital</t>
  </si>
  <si>
    <t>Dumas</t>
  </si>
  <si>
    <t>Bradley County Medical Center</t>
  </si>
  <si>
    <t>Warren</t>
  </si>
  <si>
    <t>Chicot Memorial Medical Center</t>
  </si>
  <si>
    <t>Lake Village</t>
  </si>
  <si>
    <t>Mercy Hospital Berryville</t>
  </si>
  <si>
    <t>Berryville</t>
  </si>
  <si>
    <t>Piggott Community Hospital</t>
  </si>
  <si>
    <t>Piggott</t>
  </si>
  <si>
    <t>Ozarks Community Hospital Of Gravette</t>
  </si>
  <si>
    <t>Gravette</t>
  </si>
  <si>
    <t>Eastern Plumas Hospital - Portola Campus</t>
  </si>
  <si>
    <t>Portola</t>
  </si>
  <si>
    <t>CA</t>
  </si>
  <si>
    <t>Adventist Health Tehachapi Valley</t>
  </si>
  <si>
    <t>Tehachapi</t>
  </si>
  <si>
    <t>Adventist Health</t>
  </si>
  <si>
    <t>Southern Inyo Hospital</t>
  </si>
  <si>
    <t>Lone Pine</t>
  </si>
  <si>
    <t>Mammoth Hospital</t>
  </si>
  <si>
    <t>Mammoth Lakes</t>
  </si>
  <si>
    <t>John C Fremont Healthcare District</t>
  </si>
  <si>
    <t>Mariposa</t>
  </si>
  <si>
    <t>Mayers Memorial Hospital</t>
  </si>
  <si>
    <t>Fall River Mills</t>
  </si>
  <si>
    <t>Glenn Medical Center</t>
  </si>
  <si>
    <t>Willows</t>
  </si>
  <si>
    <t>Catalina Island Medical Center</t>
  </si>
  <si>
    <t>Avalon</t>
  </si>
  <si>
    <t>Surprise Valley Community Hospital</t>
  </si>
  <si>
    <t>Cedarville</t>
  </si>
  <si>
    <t>Jerold Phelps Community Hospital</t>
  </si>
  <si>
    <t>Garberville</t>
  </si>
  <si>
    <t>Adventist Health Howard Memorial</t>
  </si>
  <si>
    <t>Willits</t>
  </si>
  <si>
    <t>Orchard Hospital</t>
  </si>
  <si>
    <t>Gridley</t>
  </si>
  <si>
    <t>Mountains Community Hospital</t>
  </si>
  <si>
    <t>Lake Arrowhead</t>
  </si>
  <si>
    <t>Kern Valley Healthcare District</t>
  </si>
  <si>
    <t>Lake Isabella</t>
  </si>
  <si>
    <t>Trinity Hospital</t>
  </si>
  <si>
    <t>Weaverville</t>
  </si>
  <si>
    <t>Fairchild Medical Center</t>
  </si>
  <si>
    <t>Yreka</t>
  </si>
  <si>
    <t>Adventist Health Clearlake</t>
  </si>
  <si>
    <t>Clearlake</t>
  </si>
  <si>
    <t>Providence Redwood Memorial Hospital</t>
  </si>
  <si>
    <t>Fortuna</t>
  </si>
  <si>
    <t>Mercy Medical Center Mt Shasta</t>
  </si>
  <si>
    <t>Mount Shasta</t>
  </si>
  <si>
    <t>Banner Lassen Medical Center</t>
  </si>
  <si>
    <t>Susanville</t>
  </si>
  <si>
    <t>Healdsburg Hospital</t>
  </si>
  <si>
    <t>Healdsburg</t>
  </si>
  <si>
    <t>Colorado River Medical Center</t>
  </si>
  <si>
    <t>Needles</t>
  </si>
  <si>
    <t>Northern Inyo Hospital</t>
  </si>
  <si>
    <t>Bishop</t>
  </si>
  <si>
    <t>Adventist Health Mendocino Coast</t>
  </si>
  <si>
    <t>Fort Bragg</t>
  </si>
  <si>
    <t>Plumas District Hospital</t>
  </si>
  <si>
    <t>Quincy</t>
  </si>
  <si>
    <t>Seneca District Hospital</t>
  </si>
  <si>
    <t>Chester</t>
  </si>
  <si>
    <t>Tahoe Forest Hospital</t>
  </si>
  <si>
    <t>Truckee</t>
  </si>
  <si>
    <t>Tahoe Forest Hospital District</t>
  </si>
  <si>
    <t>Sutter Lakeside Hospital</t>
  </si>
  <si>
    <t>Lakeport</t>
  </si>
  <si>
    <t>Sutter Health</t>
  </si>
  <si>
    <t>Modoc Medical Center</t>
  </si>
  <si>
    <t>Alturas</t>
  </si>
  <si>
    <t>Santa Ynez Valley Cottage Hospital</t>
  </si>
  <si>
    <t>Solvang</t>
  </si>
  <si>
    <t>Cottage Health System</t>
  </si>
  <si>
    <t>Mark Twain Medical Center</t>
  </si>
  <si>
    <t>San Andreas</t>
  </si>
  <si>
    <t>Ridgecrest Regional Hospital</t>
  </si>
  <si>
    <t>Ridgecrest</t>
  </si>
  <si>
    <t>Ojai Valley Community Hospital</t>
  </si>
  <si>
    <t>Ojai</t>
  </si>
  <si>
    <t>Community Memorial Health System</t>
  </si>
  <si>
    <t>Bear Valley Community Hospital</t>
  </si>
  <si>
    <t>Big Bear Lake</t>
  </si>
  <si>
    <t>Weisbrod Memorial County Hospital</t>
  </si>
  <si>
    <t>Eads</t>
  </si>
  <si>
    <t>CO</t>
  </si>
  <si>
    <t>Rio Grande Hospital</t>
  </si>
  <si>
    <t>Del Norte</t>
  </si>
  <si>
    <t>Family Health West Hospital</t>
  </si>
  <si>
    <t>Fruita</t>
  </si>
  <si>
    <t>East Morgan County Hospital</t>
  </si>
  <si>
    <t>Brush</t>
  </si>
  <si>
    <t>Haxtun Hospital District</t>
  </si>
  <si>
    <t>Haxtun</t>
  </si>
  <si>
    <t>Melissa Memorial Hospital</t>
  </si>
  <si>
    <t>Holyoke</t>
  </si>
  <si>
    <t>Lincoln Health Hospital</t>
  </si>
  <si>
    <t>Hugo</t>
  </si>
  <si>
    <t>Rangely District Hospital</t>
  </si>
  <si>
    <t>Rangely</t>
  </si>
  <si>
    <t>San Luis Valley Health Conejos County Hospital</t>
  </si>
  <si>
    <t>La Jara</t>
  </si>
  <si>
    <t>Conejos County Hospital Corporation</t>
  </si>
  <si>
    <t>Wray Community District Hospital</t>
  </si>
  <si>
    <t>Wray</t>
  </si>
  <si>
    <t>Sedgwick County Memorial Hospital</t>
  </si>
  <si>
    <t>Julesburg</t>
  </si>
  <si>
    <t>Southeast Colorado Hospital</t>
  </si>
  <si>
    <t>Springfield</t>
  </si>
  <si>
    <t>Estes Park Medical Center</t>
  </si>
  <si>
    <t>Estes Park</t>
  </si>
  <si>
    <t>Kit Carson County Memorial Hospital</t>
  </si>
  <si>
    <t>Burlington</t>
  </si>
  <si>
    <t>Memorial Hospital, The</t>
  </si>
  <si>
    <t>Craig</t>
  </si>
  <si>
    <t>Quorum Health Corporation</t>
  </si>
  <si>
    <t>Yuma District Hospital</t>
  </si>
  <si>
    <t>Yuma</t>
  </si>
  <si>
    <t>Spanish Peaks Regional Health Center</t>
  </si>
  <si>
    <t>Walsenburg</t>
  </si>
  <si>
    <t>Grand River Medical Center</t>
  </si>
  <si>
    <t>Rifle</t>
  </si>
  <si>
    <t>Middle Park Medical Center</t>
  </si>
  <si>
    <t>Kremmling</t>
  </si>
  <si>
    <t>St Vincent General Hospital District</t>
  </si>
  <si>
    <t>Leadville</t>
  </si>
  <si>
    <t>Gunnison Valley Hospital</t>
  </si>
  <si>
    <t>Gunnison</t>
  </si>
  <si>
    <t>Mt San Rafael Hospital</t>
  </si>
  <si>
    <t>Trinidad</t>
  </si>
  <si>
    <t>Heart Of The Rockies Regional Medical Center</t>
  </si>
  <si>
    <t>Salida</t>
  </si>
  <si>
    <t>Prowers Medical Center</t>
  </si>
  <si>
    <t>Lamar</t>
  </si>
  <si>
    <t>Aspen Valley Hospital</t>
  </si>
  <si>
    <t>Aspen</t>
  </si>
  <si>
    <t>Pioneers Medical Center</t>
  </si>
  <si>
    <t>Meeker</t>
  </si>
  <si>
    <t>Uchealth Pikes Peak Regional Hospital</t>
  </si>
  <si>
    <t>Woodland Park</t>
  </si>
  <si>
    <t>University of Colorado Health</t>
  </si>
  <si>
    <t>Southwest Memorial Hospital</t>
  </si>
  <si>
    <t>Cortez</t>
  </si>
  <si>
    <t>Community Hospital Corporation</t>
  </si>
  <si>
    <t>Pagosa Springs Medical Center</t>
  </si>
  <si>
    <t>Pagosa Springs</t>
  </si>
  <si>
    <t>Arkansas Valley Regional Medical Center</t>
  </si>
  <si>
    <t>La Junta</t>
  </si>
  <si>
    <t>St Thomas More Hospital</t>
  </si>
  <si>
    <t>Canon City</t>
  </si>
  <si>
    <t>Adventhealth Wauchula</t>
  </si>
  <si>
    <t>Wauchula</t>
  </si>
  <si>
    <t>FL</t>
  </si>
  <si>
    <t>AdventHealth</t>
  </si>
  <si>
    <t>Lake Butler Hospital</t>
  </si>
  <si>
    <t>Lake Butler</t>
  </si>
  <si>
    <t>George E Weems Memorial Hospital</t>
  </si>
  <si>
    <t>Apalachicola</t>
  </si>
  <si>
    <t>Tallahassee Memorial Healthcare</t>
  </si>
  <si>
    <t>Doctors Memorial Hospital</t>
  </si>
  <si>
    <t>Bonifay</t>
  </si>
  <si>
    <t>Northwest Florida Community Hospital</t>
  </si>
  <si>
    <t>Chipley</t>
  </si>
  <si>
    <t>Hendry Regional Medical Center</t>
  </si>
  <si>
    <t>Clewiston</t>
  </si>
  <si>
    <t>Madison County Memorial Hospital</t>
  </si>
  <si>
    <t>Madison</t>
  </si>
  <si>
    <t>Fishermen's Community Hospital</t>
  </si>
  <si>
    <t>Marathon</t>
  </si>
  <si>
    <t>Baptist Health South Florida</t>
  </si>
  <si>
    <t>Mariners Hospital</t>
  </si>
  <si>
    <t>Tavernier</t>
  </si>
  <si>
    <t>Bleckley Memorial Hospital</t>
  </si>
  <si>
    <t>Cochran</t>
  </si>
  <si>
    <t>GA</t>
  </si>
  <si>
    <t>Morgan Medical Center</t>
  </si>
  <si>
    <t>Effingham Health System</t>
  </si>
  <si>
    <t>Clinch Memorial Hospital</t>
  </si>
  <si>
    <t>Homerville</t>
  </si>
  <si>
    <t>Atrium Health Navicent Peach</t>
  </si>
  <si>
    <t>Byron</t>
  </si>
  <si>
    <t>Advocate Health</t>
  </si>
  <si>
    <t>Jenkins County Medical Center</t>
  </si>
  <si>
    <t>Millen</t>
  </si>
  <si>
    <t>Optim Medical Center - Screven</t>
  </si>
  <si>
    <t>Sylvania</t>
  </si>
  <si>
    <t>Putnam General Hospital</t>
  </si>
  <si>
    <t>Eatonton</t>
  </si>
  <si>
    <t>Lifebrite Community Hospital Of Early</t>
  </si>
  <si>
    <t>Blakely</t>
  </si>
  <si>
    <t>Warm Springs Medical Center</t>
  </si>
  <si>
    <t>Warm Springs</t>
  </si>
  <si>
    <t>Monroe County Hospital</t>
  </si>
  <si>
    <t>Forsyth</t>
  </si>
  <si>
    <t>Wellstar Sylvan Grove Medical Center</t>
  </si>
  <si>
    <t>Jackson</t>
  </si>
  <si>
    <t>WellStar Health System</t>
  </si>
  <si>
    <t>Higgins General Hospital</t>
  </si>
  <si>
    <t>Bremen</t>
  </si>
  <si>
    <t>Chatuge Regional Hospital</t>
  </si>
  <si>
    <t>Hiawassee</t>
  </si>
  <si>
    <t>Wills Memorial Hospital</t>
  </si>
  <si>
    <t>Washington</t>
  </si>
  <si>
    <t>Augusta University Health System</t>
  </si>
  <si>
    <t>Sgmc Lanier Campus</t>
  </si>
  <si>
    <t>Lakeland</t>
  </si>
  <si>
    <t>South Georgia Medical Center</t>
  </si>
  <si>
    <t>Bacon County Hospital</t>
  </si>
  <si>
    <t>Alma</t>
  </si>
  <si>
    <t>Phoebe Worth Medical Center</t>
  </si>
  <si>
    <t>Sylvester</t>
  </si>
  <si>
    <t>Phoebe Putney Health Systems</t>
  </si>
  <si>
    <t>St Mary's Good Samaritan Hospital</t>
  </si>
  <si>
    <t>Greensboro</t>
  </si>
  <si>
    <t>Trinity Health</t>
  </si>
  <si>
    <t>Atrium Health Floyd Polk Medical Center</t>
  </si>
  <si>
    <t>Cedartown</t>
  </si>
  <si>
    <t>Mitchell County Hospital</t>
  </si>
  <si>
    <t>Camilla</t>
  </si>
  <si>
    <t>Archbold Medical Center</t>
  </si>
  <si>
    <t>Brooks County Hospital</t>
  </si>
  <si>
    <t>Quitman</t>
  </si>
  <si>
    <t>Jeff Davis Hospital</t>
  </si>
  <si>
    <t>Hazlehurst</t>
  </si>
  <si>
    <t>Candler County Hospital</t>
  </si>
  <si>
    <t>Metter</t>
  </si>
  <si>
    <t>Liberty Regional Medical Center</t>
  </si>
  <si>
    <t>Hinesville</t>
  </si>
  <si>
    <t>HCA Healthcare</t>
  </si>
  <si>
    <t>Mountain Lakes Medical Center</t>
  </si>
  <si>
    <t>Clayton</t>
  </si>
  <si>
    <t>Kauai Veterans Memorial Hospital</t>
  </si>
  <si>
    <t>Waimea</t>
  </si>
  <si>
    <t>HI</t>
  </si>
  <si>
    <t>Hawaii Health Systems Corporation</t>
  </si>
  <si>
    <t>Kau Hospital</t>
  </si>
  <si>
    <t>Pahala</t>
  </si>
  <si>
    <t>Kohala Hospital</t>
  </si>
  <si>
    <t>Kapaau</t>
  </si>
  <si>
    <t>Molokai General Hospital</t>
  </si>
  <si>
    <t>Kaunakakai</t>
  </si>
  <si>
    <t>The Queens Health Systems</t>
  </si>
  <si>
    <t>Kahuku Medical Center</t>
  </si>
  <si>
    <t>Kahuku</t>
  </si>
  <si>
    <t>Kula Hospital</t>
  </si>
  <si>
    <t>Kula</t>
  </si>
  <si>
    <t>Kaiser Permanente</t>
  </si>
  <si>
    <t>Boundary Community Hospital</t>
  </si>
  <si>
    <t>Bonners Ferry</t>
  </si>
  <si>
    <t>ID</t>
  </si>
  <si>
    <t>North Canyon Medical Center</t>
  </si>
  <si>
    <t>Gooding</t>
  </si>
  <si>
    <t>Nell J Redfield Memorial Hospital</t>
  </si>
  <si>
    <t>Malad</t>
  </si>
  <si>
    <t>Power County Hospital District</t>
  </si>
  <si>
    <t>American Falls</t>
  </si>
  <si>
    <t>Steele Memorial Medical Center</t>
  </si>
  <si>
    <t>Salmon</t>
  </si>
  <si>
    <t>Weiser Memorial Hospital</t>
  </si>
  <si>
    <t>Weiser</t>
  </si>
  <si>
    <t>Saint Lukes</t>
  </si>
  <si>
    <t>Cascade Medical Center</t>
  </si>
  <si>
    <t>Cascade</t>
  </si>
  <si>
    <t>Caribou Medical Center</t>
  </si>
  <si>
    <t>Soda Springs</t>
  </si>
  <si>
    <t>St Luke's Jerome</t>
  </si>
  <si>
    <t>Jerome</t>
  </si>
  <si>
    <t>St Luke's Elmore Medical Center</t>
  </si>
  <si>
    <t>Mountain Home</t>
  </si>
  <si>
    <t>St Luke's Mccall</t>
  </si>
  <si>
    <t>Mccall</t>
  </si>
  <si>
    <t>Teton Valley Hospital</t>
  </si>
  <si>
    <t>Driggs</t>
  </si>
  <si>
    <t>Shoshone Medical Center</t>
  </si>
  <si>
    <t>Kellogg</t>
  </si>
  <si>
    <t>Syringa General Hospital</t>
  </si>
  <si>
    <t>Grangeville</t>
  </si>
  <si>
    <t>Bear Lake Memorial Hospital</t>
  </si>
  <si>
    <t>Montpelier</t>
  </si>
  <si>
    <t>Benewah Community Hospital</t>
  </si>
  <si>
    <t>St Maries</t>
  </si>
  <si>
    <t>Valor Health</t>
  </si>
  <si>
    <t>Emmett</t>
  </si>
  <si>
    <t>Minidoka Memorial Hospital</t>
  </si>
  <si>
    <t>Rupert</t>
  </si>
  <si>
    <t>Clearwater Valley Hospital &amp; Clinics</t>
  </si>
  <si>
    <t>Orofino</t>
  </si>
  <si>
    <t>Kootenai Health</t>
  </si>
  <si>
    <t>St Mary's Hospital</t>
  </si>
  <si>
    <t>Cottonwood</t>
  </si>
  <si>
    <t>Essentia Health</t>
  </si>
  <si>
    <t>Franklin County Medical Center</t>
  </si>
  <si>
    <t>Preston</t>
  </si>
  <si>
    <t>St Luke's Wood River Medical Center</t>
  </si>
  <si>
    <t>Ketchum</t>
  </si>
  <si>
    <t>Lost Rivers Medical Center</t>
  </si>
  <si>
    <t>Arco</t>
  </si>
  <si>
    <t>Bingham Memorial Hospital</t>
  </si>
  <si>
    <t>Blackfoot</t>
  </si>
  <si>
    <t>BMH</t>
  </si>
  <si>
    <t>Cassia Regional Hospital</t>
  </si>
  <si>
    <t>Burley</t>
  </si>
  <si>
    <t>Intermountain Healthcare</t>
  </si>
  <si>
    <t>Gritman Medical Center</t>
  </si>
  <si>
    <t>Moscow</t>
  </si>
  <si>
    <t>Bonner General Hospital</t>
  </si>
  <si>
    <t>Sandpoint</t>
  </si>
  <si>
    <t>Thomas H Boyd Memorial Hospital</t>
  </si>
  <si>
    <t>Carrollton</t>
  </si>
  <si>
    <t>IL</t>
  </si>
  <si>
    <t>Kirby Medical Center</t>
  </si>
  <si>
    <t>Monticello</t>
  </si>
  <si>
    <t>Midwest Medical Center</t>
  </si>
  <si>
    <t>Galena</t>
  </si>
  <si>
    <t>Warner Hospital And Health Services</t>
  </si>
  <si>
    <t>Genesis Medical Center, Aledo</t>
  </si>
  <si>
    <t>Aledo</t>
  </si>
  <si>
    <t>Genesis Health System</t>
  </si>
  <si>
    <t>Memorial Hospital</t>
  </si>
  <si>
    <t>Carthage</t>
  </si>
  <si>
    <t>Unitypoint Health</t>
  </si>
  <si>
    <t>Community Hospital Of Staunton</t>
  </si>
  <si>
    <t>Staunton</t>
  </si>
  <si>
    <t>Pinckneyville Community Hospital</t>
  </si>
  <si>
    <t>Pinckneyville</t>
  </si>
  <si>
    <t>SSM Health</t>
  </si>
  <si>
    <t>Carle Eureka Hospital</t>
  </si>
  <si>
    <t>Eureka</t>
  </si>
  <si>
    <t>The Carle Foundation</t>
  </si>
  <si>
    <t>Osf Saint Paul Medical Center</t>
  </si>
  <si>
    <t>Mendota</t>
  </si>
  <si>
    <t>OSF Healthcare System</t>
  </si>
  <si>
    <t>Fairfield Memorial Hospital 1</t>
  </si>
  <si>
    <t>Fairfield</t>
  </si>
  <si>
    <t>Rochelle Community Hospital</t>
  </si>
  <si>
    <t>Rochelle</t>
  </si>
  <si>
    <t>Mason District Hospital</t>
  </si>
  <si>
    <t>Havana</t>
  </si>
  <si>
    <t>Illini Community Hospital</t>
  </si>
  <si>
    <t>Pittsfield</t>
  </si>
  <si>
    <t>Blessing Health System</t>
  </si>
  <si>
    <t>Hoopeston Community Memorial Hospital</t>
  </si>
  <si>
    <t>Hoopeston</t>
  </si>
  <si>
    <t>Gibson Community Hospital</t>
  </si>
  <si>
    <t>Gibson City</t>
  </si>
  <si>
    <t>Osf Holy Family Medical Center</t>
  </si>
  <si>
    <t>Monmouth</t>
  </si>
  <si>
    <t>Hammond Henry Hospital</t>
  </si>
  <si>
    <t>Geneseo</t>
  </si>
  <si>
    <t>Paris Community Hospital</t>
  </si>
  <si>
    <t>Franklin Hospital</t>
  </si>
  <si>
    <t>Benton</t>
  </si>
  <si>
    <t>Abraham Lincoln Memorial Hospital</t>
  </si>
  <si>
    <t>Lincoln</t>
  </si>
  <si>
    <t>Memorial Health System</t>
  </si>
  <si>
    <t>Massac Memorial Hospital</t>
  </si>
  <si>
    <t>Metropolis</t>
  </si>
  <si>
    <t>Ferrell Hospital Community Foundations</t>
  </si>
  <si>
    <t>Eldorado</t>
  </si>
  <si>
    <t>Osf Saint Luke Medical Center</t>
  </si>
  <si>
    <t>Kewanee</t>
  </si>
  <si>
    <t>Hamilton Memorial Hospital</t>
  </si>
  <si>
    <t>Mcleansboro</t>
  </si>
  <si>
    <t>Wabash General Hospital 1</t>
  </si>
  <si>
    <t>Mount Carmel</t>
  </si>
  <si>
    <t>Hardin County General Hospital</t>
  </si>
  <si>
    <t>Rosiclare</t>
  </si>
  <si>
    <t>Morrison Community Hospital</t>
  </si>
  <si>
    <t>Morrison</t>
  </si>
  <si>
    <t>Hopedale Hospital</t>
  </si>
  <si>
    <t>Hopedale</t>
  </si>
  <si>
    <t>Marshall Browning Hospital</t>
  </si>
  <si>
    <t>Du Quoin</t>
  </si>
  <si>
    <t>Hillsboro Area Hospital</t>
  </si>
  <si>
    <t>Hillsboro</t>
  </si>
  <si>
    <t>Sarah D Culbertson Memorial Hospital</t>
  </si>
  <si>
    <t>Rushville</t>
  </si>
  <si>
    <t>St Joseph Memorial Hospital</t>
  </si>
  <si>
    <t>Murphysboro</t>
  </si>
  <si>
    <t>Southern Illinois Healthcare</t>
  </si>
  <si>
    <t>Mercy Harvard Hospital</t>
  </si>
  <si>
    <t>Harvard</t>
  </si>
  <si>
    <t>Mercyhealth</t>
  </si>
  <si>
    <t>St Joseph's Hospital</t>
  </si>
  <si>
    <t>Highland</t>
  </si>
  <si>
    <t>Hospital Sisters Health System</t>
  </si>
  <si>
    <t>Osf Saint Clare Medical Center</t>
  </si>
  <si>
    <t>Princeton</t>
  </si>
  <si>
    <t>BJC Healthcare</t>
  </si>
  <si>
    <t>Taylorville Memorial Hospital</t>
  </si>
  <si>
    <t>Taylorville</t>
  </si>
  <si>
    <t>Northwestern Medicine Valley West Hospital</t>
  </si>
  <si>
    <t>Sandwich</t>
  </si>
  <si>
    <t>Northwestern Medicine</t>
  </si>
  <si>
    <t>Pana Community Hospital</t>
  </si>
  <si>
    <t>Pana</t>
  </si>
  <si>
    <t>Crawford Memorial Hospital</t>
  </si>
  <si>
    <t>Robinson</t>
  </si>
  <si>
    <t>Lawrence County Memorial Hospital</t>
  </si>
  <si>
    <t>Lawrenceville</t>
  </si>
  <si>
    <t>Salem Township Hospital</t>
  </si>
  <si>
    <t>Sarah Bush Lincoln Fayette County Hospital</t>
  </si>
  <si>
    <t>Vandalia</t>
  </si>
  <si>
    <t>Carlinville Area Hospital</t>
  </si>
  <si>
    <t>Carlinville</t>
  </si>
  <si>
    <t>Red Bud Regional Hospital</t>
  </si>
  <si>
    <t>Red Bud</t>
  </si>
  <si>
    <t>Sparta Community Hospital</t>
  </si>
  <si>
    <t>Sparta</t>
  </si>
  <si>
    <t>St Francis Hospital</t>
  </si>
  <si>
    <t>Litchfield</t>
  </si>
  <si>
    <t>Clay County Hospital</t>
  </si>
  <si>
    <t>Flora</t>
  </si>
  <si>
    <t>Community Hospital Of Bremen Inc</t>
  </si>
  <si>
    <t>IN</t>
  </si>
  <si>
    <t>Beacon Health System</t>
  </si>
  <si>
    <t>Ascension St Vincent Randolph</t>
  </si>
  <si>
    <t>Winchester</t>
  </si>
  <si>
    <t>Indiana University Health Blackford Hospital</t>
  </si>
  <si>
    <t>Hartford City</t>
  </si>
  <si>
    <t>Indiana University Health</t>
  </si>
  <si>
    <t>Ascension St Vincent Jennings</t>
  </si>
  <si>
    <t>North Vernon</t>
  </si>
  <si>
    <t>Rush Memorial Hospital</t>
  </si>
  <si>
    <t>Pulaski Memorial Hospital</t>
  </si>
  <si>
    <t>Winamac</t>
  </si>
  <si>
    <t>Indiana University Health Paoli Hospital</t>
  </si>
  <si>
    <t>Paoli</t>
  </si>
  <si>
    <t>Ascension St Vincent Williamsport</t>
  </si>
  <si>
    <t>Williamsport</t>
  </si>
  <si>
    <t>Ascension St Vincent Mercy</t>
  </si>
  <si>
    <t>Elwood</t>
  </si>
  <si>
    <t>Ascension St Vincent Clay</t>
  </si>
  <si>
    <t>Brazil</t>
  </si>
  <si>
    <t>Parkview Wabash Hospital, Inc</t>
  </si>
  <si>
    <t>Wabash</t>
  </si>
  <si>
    <t>Parkview Health System</t>
  </si>
  <si>
    <t>Indiana University Health Tipton Hospital Inc</t>
  </si>
  <si>
    <t>Tipton</t>
  </si>
  <si>
    <t>Indiana University Health White Memorial Hospital</t>
  </si>
  <si>
    <t>Woodlawn Hospital</t>
  </si>
  <si>
    <t>Rochester</t>
  </si>
  <si>
    <t>Ascension St Vincent Salem</t>
  </si>
  <si>
    <t>Cameron Memorial Community Hospital Inc</t>
  </si>
  <si>
    <t>Angola</t>
  </si>
  <si>
    <t>Greene County General Hospital</t>
  </si>
  <si>
    <t>Linton</t>
  </si>
  <si>
    <t>Dukes Memorial Hospital</t>
  </si>
  <si>
    <t>Peru</t>
  </si>
  <si>
    <t>Community Health Systems</t>
  </si>
  <si>
    <t>Deaconess Gibson Hospital</t>
  </si>
  <si>
    <t>Deaconess Health System</t>
  </si>
  <si>
    <t>Perry County Memorial Hospital</t>
  </si>
  <si>
    <t>Tell City</t>
  </si>
  <si>
    <t>Parkview Lagrange Hospital</t>
  </si>
  <si>
    <t>Lagrange</t>
  </si>
  <si>
    <t>Ascension St Vincent Warrick</t>
  </si>
  <si>
    <t>Boonville</t>
  </si>
  <si>
    <t>Union Hospital Clinton</t>
  </si>
  <si>
    <t>Union Health</t>
  </si>
  <si>
    <t>Sullivan County Community Hospital</t>
  </si>
  <si>
    <t>Sullivan</t>
  </si>
  <si>
    <t>Indiana University Health Bedford Hospital</t>
  </si>
  <si>
    <t>Bedford</t>
  </si>
  <si>
    <t>Margaret Mary Health</t>
  </si>
  <si>
    <t>Batesville</t>
  </si>
  <si>
    <t>Adams Memorial Hospital</t>
  </si>
  <si>
    <t>Decatur</t>
  </si>
  <si>
    <t>Harrison County Hospital</t>
  </si>
  <si>
    <t>Corydon</t>
  </si>
  <si>
    <t>Norton Healthcare</t>
  </si>
  <si>
    <t>Decatur County Memorial Hospital</t>
  </si>
  <si>
    <t>Greensburg</t>
  </si>
  <si>
    <t>Putnam County Hospital</t>
  </si>
  <si>
    <t>Greencastle</t>
  </si>
  <si>
    <t>Scott Memorial Health</t>
  </si>
  <si>
    <t>Scottsburg</t>
  </si>
  <si>
    <t>Lifepoint Health</t>
  </si>
  <si>
    <t>Ascension St Vincent Dunn</t>
  </si>
  <si>
    <t>Iowa Specialty Hospital - Belmond</t>
  </si>
  <si>
    <t>Belmond</t>
  </si>
  <si>
    <t>IA</t>
  </si>
  <si>
    <t>Iowa Specialty Hospital - Clarion</t>
  </si>
  <si>
    <t>Clarion</t>
  </si>
  <si>
    <t>Grundy County Memorial Hospital</t>
  </si>
  <si>
    <t>Grundy Center</t>
  </si>
  <si>
    <t>Chi Health - Mercy Corning</t>
  </si>
  <si>
    <t>Corning</t>
  </si>
  <si>
    <t>Pocahontas Community Hospital</t>
  </si>
  <si>
    <t>Pocahontas</t>
  </si>
  <si>
    <t>Jones Regional Medical Center</t>
  </si>
  <si>
    <t>Anamosa</t>
  </si>
  <si>
    <t>Hancock County Health System</t>
  </si>
  <si>
    <t>Britt</t>
  </si>
  <si>
    <t>Franklin General Hospital</t>
  </si>
  <si>
    <t>Hampton</t>
  </si>
  <si>
    <t>Chi Health Missouri Valley</t>
  </si>
  <si>
    <t>Missouri Valley</t>
  </si>
  <si>
    <t>Adair County Memorial Hospital</t>
  </si>
  <si>
    <t>Greenfield</t>
  </si>
  <si>
    <t>Hawarden Regional Healthcare</t>
  </si>
  <si>
    <t>Hawarden</t>
  </si>
  <si>
    <t>Guttenberg Municipal Hospital</t>
  </si>
  <si>
    <t>Guttenberg</t>
  </si>
  <si>
    <t>Genesis Medical Center-Dewitt</t>
  </si>
  <si>
    <t>Dewitt</t>
  </si>
  <si>
    <t>Guthrie County Hospital</t>
  </si>
  <si>
    <t>Guthrie Center</t>
  </si>
  <si>
    <t>Keokuk County Health Center</t>
  </si>
  <si>
    <t>Sigourney</t>
  </si>
  <si>
    <t>University of Iowa Hospitals and Clinics</t>
  </si>
  <si>
    <t>Gundersen Palmer Lutheran Hospital And Clinics</t>
  </si>
  <si>
    <t>West Union</t>
  </si>
  <si>
    <t>Gundersen Health System</t>
  </si>
  <si>
    <t>Compass Memorial Healthcare</t>
  </si>
  <si>
    <t>Marengo</t>
  </si>
  <si>
    <t>Veterans Memorial Hospital</t>
  </si>
  <si>
    <t>Waukon</t>
  </si>
  <si>
    <t>Mercyone Elkader Medical Center</t>
  </si>
  <si>
    <t>Elkader</t>
  </si>
  <si>
    <t>Community Memorial Hospital Medical Center</t>
  </si>
  <si>
    <t>Sumner</t>
  </si>
  <si>
    <t>Dallas County Hospital</t>
  </si>
  <si>
    <t>Perry</t>
  </si>
  <si>
    <t>Mitchell County Regional Health</t>
  </si>
  <si>
    <t>Osage</t>
  </si>
  <si>
    <t>George C Grape Community Hospital</t>
  </si>
  <si>
    <t>Hamburg</t>
  </si>
  <si>
    <t>Greene County Medical Center</t>
  </si>
  <si>
    <t>Jefferson</t>
  </si>
  <si>
    <t>Madison County Health Care System</t>
  </si>
  <si>
    <t>Winterset</t>
  </si>
  <si>
    <t>Davis County Hospital</t>
  </si>
  <si>
    <t>Bloomfield</t>
  </si>
  <si>
    <t>Regional Health Services Of Howard County</t>
  </si>
  <si>
    <t>Cresco</t>
  </si>
  <si>
    <t>Avera Health</t>
  </si>
  <si>
    <t>Jackson County Regional Health Center</t>
  </si>
  <si>
    <t>Maquoketa</t>
  </si>
  <si>
    <t>Audubon County Memorial Hospital</t>
  </si>
  <si>
    <t>Audubon</t>
  </si>
  <si>
    <t>Mercyone New Hampton Medical Center</t>
  </si>
  <si>
    <t>New Hampton</t>
  </si>
  <si>
    <t>Manning Regional Healthcare Center</t>
  </si>
  <si>
    <t>Manning</t>
  </si>
  <si>
    <t>Story County Hospital</t>
  </si>
  <si>
    <t>Nevada</t>
  </si>
  <si>
    <t>Humboldt County Memorial Hospital</t>
  </si>
  <si>
    <t>Humboldt</t>
  </si>
  <si>
    <t>Buchanan County Health Center</t>
  </si>
  <si>
    <t>Independence</t>
  </si>
  <si>
    <t>Hegg Memorial Health Center</t>
  </si>
  <si>
    <t>Rock Valley</t>
  </si>
  <si>
    <t>Van Buren County Hospital</t>
  </si>
  <si>
    <t>Keosauqua</t>
  </si>
  <si>
    <t>Mercyone Oelwein Medical Center</t>
  </si>
  <si>
    <t>Oelwein</t>
  </si>
  <si>
    <t>Waverly Health Center</t>
  </si>
  <si>
    <t>Waverly</t>
  </si>
  <si>
    <t>Decatur County Hospital</t>
  </si>
  <si>
    <t>Leon</t>
  </si>
  <si>
    <t>Albia</t>
  </si>
  <si>
    <t>Regional Medical Center</t>
  </si>
  <si>
    <t>Manchester</t>
  </si>
  <si>
    <t>Washington County Hospital And Clinics</t>
  </si>
  <si>
    <t>Osceola Community Hospital</t>
  </si>
  <si>
    <t>Sibley</t>
  </si>
  <si>
    <t>Sioux Center Health</t>
  </si>
  <si>
    <t>Sioux Center</t>
  </si>
  <si>
    <t>Floyd County Medical Center</t>
  </si>
  <si>
    <t>Charles City</t>
  </si>
  <si>
    <t>Clarke County Hospital</t>
  </si>
  <si>
    <t>Virginia Gay Hospital</t>
  </si>
  <si>
    <t>Vinton</t>
  </si>
  <si>
    <t>Stewart Memorial Community Hospital</t>
  </si>
  <si>
    <t>Lake City</t>
  </si>
  <si>
    <t>Avera Holy Family Hospital</t>
  </si>
  <si>
    <t>Estherville</t>
  </si>
  <si>
    <t>Clarinda Regional Health Center</t>
  </si>
  <si>
    <t>Clarinda</t>
  </si>
  <si>
    <t>Kossuth Regional Health Center</t>
  </si>
  <si>
    <t>Algona</t>
  </si>
  <si>
    <t>Horn Memorial Hospital</t>
  </si>
  <si>
    <t>Ida Grove</t>
  </si>
  <si>
    <t>Knoxville Hospital &amp; Clinics</t>
  </si>
  <si>
    <t>Knoxville</t>
  </si>
  <si>
    <t>Henry County Health Center</t>
  </si>
  <si>
    <t>Mount Pleasant</t>
  </si>
  <si>
    <t>Palo Alto County Hospital</t>
  </si>
  <si>
    <t>Emmetsburg</t>
  </si>
  <si>
    <t>Wayne County Hospital</t>
  </si>
  <si>
    <t>Burgess Health Center</t>
  </si>
  <si>
    <t>Onawa</t>
  </si>
  <si>
    <t>Orange City Area Health System</t>
  </si>
  <si>
    <t>Orange City</t>
  </si>
  <si>
    <t>Sanford Health</t>
  </si>
  <si>
    <t>Van Diest Medical Center</t>
  </si>
  <si>
    <t>Webster City</t>
  </si>
  <si>
    <t>Cherokee Regional Medical Center</t>
  </si>
  <si>
    <t>Cherokee</t>
  </si>
  <si>
    <t>Montgomery County Memorial Hospital</t>
  </si>
  <si>
    <t>Red Oak</t>
  </si>
  <si>
    <t>Jefferson County Health Center</t>
  </si>
  <si>
    <t>Greater Regional Medical Center</t>
  </si>
  <si>
    <t>Creston</t>
  </si>
  <si>
    <t>Shenandoah Medical Center</t>
  </si>
  <si>
    <t>Shenandoah</t>
  </si>
  <si>
    <t>The Nebraska Medical Center</t>
  </si>
  <si>
    <t>Pella Regional Health Center</t>
  </si>
  <si>
    <t>Pella</t>
  </si>
  <si>
    <t>Floyd Valley Healthcare</t>
  </si>
  <si>
    <t>Le Mars</t>
  </si>
  <si>
    <t>Crawford County Memorial Hospital</t>
  </si>
  <si>
    <t>Denison</t>
  </si>
  <si>
    <t>Loring Hospital</t>
  </si>
  <si>
    <t>Sac City</t>
  </si>
  <si>
    <t>Winnmed</t>
  </si>
  <si>
    <t>Decorah</t>
  </si>
  <si>
    <t>Mayo Clinic Health System</t>
  </si>
  <si>
    <t>Boone County Hospital</t>
  </si>
  <si>
    <t>Boone</t>
  </si>
  <si>
    <t>Ringgold County Hospital</t>
  </si>
  <si>
    <t>Mount Ayr</t>
  </si>
  <si>
    <t>Myrtue Medical Center</t>
  </si>
  <si>
    <t>Harlan</t>
  </si>
  <si>
    <t>Buena Vista Regional Medical Center</t>
  </si>
  <si>
    <t>Storm Lake</t>
  </si>
  <si>
    <t>Cass County Memorial Hospital</t>
  </si>
  <si>
    <t>Atlantic</t>
  </si>
  <si>
    <t>Mercyone Centerville Medical Center</t>
  </si>
  <si>
    <t>Centerville</t>
  </si>
  <si>
    <t>Mercyone Dyersville Medical Center</t>
  </si>
  <si>
    <t>Dyersville</t>
  </si>
  <si>
    <t>Mahaska  Health Partnership</t>
  </si>
  <si>
    <t>Oskaloosa</t>
  </si>
  <si>
    <t>Hansen Family Hospital</t>
  </si>
  <si>
    <t>Iowa Falls</t>
  </si>
  <si>
    <t>Sanford Sheldon Medical Center</t>
  </si>
  <si>
    <t>Sheldon</t>
  </si>
  <si>
    <t>Ellinwood District Hospital</t>
  </si>
  <si>
    <t>Ellinwood</t>
  </si>
  <si>
    <t>KS</t>
  </si>
  <si>
    <t>Rawlins County Health Center</t>
  </si>
  <si>
    <t>Atwood</t>
  </si>
  <si>
    <t>Mercy Hospital Columbus</t>
  </si>
  <si>
    <t>Columbus</t>
  </si>
  <si>
    <t>Jewell County Hospital</t>
  </si>
  <si>
    <t>Mankato</t>
  </si>
  <si>
    <t>Cheyenne County Hospital</t>
  </si>
  <si>
    <t>St Francis</t>
  </si>
  <si>
    <t>Rooks County Health Center</t>
  </si>
  <si>
    <t>Plainville</t>
  </si>
  <si>
    <t>Kearny County Hospital</t>
  </si>
  <si>
    <t>Lakin</t>
  </si>
  <si>
    <t>Nemaha Valley Community Hospital</t>
  </si>
  <si>
    <t>Seneca</t>
  </si>
  <si>
    <t>Anderson County Hospital</t>
  </si>
  <si>
    <t>Garnett</t>
  </si>
  <si>
    <t>Saint Lukes Health System</t>
  </si>
  <si>
    <t>Edwards County Hospital</t>
  </si>
  <si>
    <t>Kinsley</t>
  </si>
  <si>
    <t>Sedan City Hospital</t>
  </si>
  <si>
    <t>Sedan</t>
  </si>
  <si>
    <t>Holton Community Hospital</t>
  </si>
  <si>
    <t>Holton</t>
  </si>
  <si>
    <t>Meade District Hospital</t>
  </si>
  <si>
    <t>Meade</t>
  </si>
  <si>
    <t>Stafford County Hospital</t>
  </si>
  <si>
    <t>Stafford</t>
  </si>
  <si>
    <t>Satanta District Hospital</t>
  </si>
  <si>
    <t>Satanta</t>
  </si>
  <si>
    <t>Graham County Hospital</t>
  </si>
  <si>
    <t>Hill City</t>
  </si>
  <si>
    <t>Logan County Hospital</t>
  </si>
  <si>
    <t>Oakley</t>
  </si>
  <si>
    <t>Ellsworth County Medical Center</t>
  </si>
  <si>
    <t>Ellsworth</t>
  </si>
  <si>
    <t>Ottawa County Health Center</t>
  </si>
  <si>
    <t>Minneapolis</t>
  </si>
  <si>
    <t>Caldwell Regional Medical Center</t>
  </si>
  <si>
    <t>Caldwell</t>
  </si>
  <si>
    <t>Hospital District #1 Of Rice County</t>
  </si>
  <si>
    <t>Lyons</t>
  </si>
  <si>
    <t>Kiowa County Memorial Hospital</t>
  </si>
  <si>
    <t>Clara Barton Hospital</t>
  </si>
  <si>
    <t>Hoisington</t>
  </si>
  <si>
    <t>Medicine Lodge Memorial Hospital</t>
  </si>
  <si>
    <t>Medicine Lodge</t>
  </si>
  <si>
    <t>Stevens County Hospital</t>
  </si>
  <si>
    <t>Hugoton</t>
  </si>
  <si>
    <t>Ness County Hospital District #2</t>
  </si>
  <si>
    <t>Ness City</t>
  </si>
  <si>
    <t>Wamego Health Center</t>
  </si>
  <si>
    <t>Wamego</t>
  </si>
  <si>
    <t>Sabetha Community Hospital</t>
  </si>
  <si>
    <t>Sabetha</t>
  </si>
  <si>
    <t>Greenwood County Hospital</t>
  </si>
  <si>
    <t>Herington Hospital</t>
  </si>
  <si>
    <t>Herington</t>
  </si>
  <si>
    <t>Amberwell Hiawatha</t>
  </si>
  <si>
    <t>Hiawatha</t>
  </si>
  <si>
    <t>Rush County Memorial Hospital</t>
  </si>
  <si>
    <t>La Crosse</t>
  </si>
  <si>
    <t>Stanton County Hospital</t>
  </si>
  <si>
    <t>Johnson</t>
  </si>
  <si>
    <t>Wilson Medical Center</t>
  </si>
  <si>
    <t>Neodesha</t>
  </si>
  <si>
    <t>Pawnee Valley Community Hospital</t>
  </si>
  <si>
    <t>Larned</t>
  </si>
  <si>
    <t>Hays Medical Center</t>
  </si>
  <si>
    <t>Patterson Health Center</t>
  </si>
  <si>
    <t>Anthony</t>
  </si>
  <si>
    <t>Sheridan County Hospital</t>
  </si>
  <si>
    <t>Hoxie</t>
  </si>
  <si>
    <t>Norton County Hospital</t>
  </si>
  <si>
    <t>Norton</t>
  </si>
  <si>
    <t>Cloud County Health Center</t>
  </si>
  <si>
    <t>Concordia</t>
  </si>
  <si>
    <t>Salina Regional Health Center</t>
  </si>
  <si>
    <t>Russell Regional Hospital</t>
  </si>
  <si>
    <t>Russell</t>
  </si>
  <si>
    <t>Phillips County Health Systems</t>
  </si>
  <si>
    <t>Phillipsburg</t>
  </si>
  <si>
    <t>Community Hospital, Onaga And St Marys Campus</t>
  </si>
  <si>
    <t>Onaga</t>
  </si>
  <si>
    <t>Trego County Lemke Memorial Hospital</t>
  </si>
  <si>
    <t>Wa Keeney</t>
  </si>
  <si>
    <t>St Luke Hospital &amp; Living Center</t>
  </si>
  <si>
    <t>Marion</t>
  </si>
  <si>
    <t>Hillsboro Community Hospital</t>
  </si>
  <si>
    <t>Lindsborg Community Hospital</t>
  </si>
  <si>
    <t>Lindsborg</t>
  </si>
  <si>
    <t>Greeley County Health Services</t>
  </si>
  <si>
    <t>Tribune</t>
  </si>
  <si>
    <t>Lincoln County Hospital</t>
  </si>
  <si>
    <t>Republic County Hospital</t>
  </si>
  <si>
    <t>Belleville</t>
  </si>
  <si>
    <t>Citizens Medical Center</t>
  </si>
  <si>
    <t>Colby</t>
  </si>
  <si>
    <t>Community Memorial Healthcare, Inc</t>
  </si>
  <si>
    <t>Marysville</t>
  </si>
  <si>
    <t>Hanover Hospital</t>
  </si>
  <si>
    <t>Hanover</t>
  </si>
  <si>
    <t>Gove County Medical Center</t>
  </si>
  <si>
    <t>Quinter</t>
  </si>
  <si>
    <t>Minneola District Hospital Nbr 2</t>
  </si>
  <si>
    <t>Minneola</t>
  </si>
  <si>
    <t>Hodgeman County Health Center</t>
  </si>
  <si>
    <t>Jetmore</t>
  </si>
  <si>
    <t>Goodland Regional Medical Center</t>
  </si>
  <si>
    <t>Goodland</t>
  </si>
  <si>
    <t>Clay County Medical Center</t>
  </si>
  <si>
    <t>Clay Center</t>
  </si>
  <si>
    <t>Scott County Hospital</t>
  </si>
  <si>
    <t>Scott City</t>
  </si>
  <si>
    <t>Allen County Regional Hospital</t>
  </si>
  <si>
    <t>Iola</t>
  </si>
  <si>
    <t>Fredonia Regional Hospital</t>
  </si>
  <si>
    <t>Fredonia</t>
  </si>
  <si>
    <t>Mitchell County Hospital Health Systems</t>
  </si>
  <si>
    <t>Beloit</t>
  </si>
  <si>
    <t>Girard Medical Center</t>
  </si>
  <si>
    <t>Girard</t>
  </si>
  <si>
    <t>Smith County Memorial Hospital</t>
  </si>
  <si>
    <t>Smith Center</t>
  </si>
  <si>
    <t>Kingman Healthcare  Center</t>
  </si>
  <si>
    <t>Kingman</t>
  </si>
  <si>
    <t>Morris County Hospital</t>
  </si>
  <si>
    <t>Council Grove</t>
  </si>
  <si>
    <t>Neosho Memorial Regional Medical Center</t>
  </si>
  <si>
    <t>Chanute</t>
  </si>
  <si>
    <t>Abilene</t>
  </si>
  <si>
    <t>Amberwell Atchison</t>
  </si>
  <si>
    <t>Atchison</t>
  </si>
  <si>
    <t>William Newton Hospital</t>
  </si>
  <si>
    <t>Winfield</t>
  </si>
  <si>
    <t>Newman Regional Health</t>
  </si>
  <si>
    <t>Emporia</t>
  </si>
  <si>
    <t>Coffey County Hospital</t>
  </si>
  <si>
    <t>Marcum &amp; Wallace Memorial Hospital</t>
  </si>
  <si>
    <t>Irvine</t>
  </si>
  <si>
    <t>KY</t>
  </si>
  <si>
    <t>Bon Secours Mercy Health</t>
  </si>
  <si>
    <t>The James B Haggin Memorial Hospital</t>
  </si>
  <si>
    <t>Harrodsburg</t>
  </si>
  <si>
    <t>Ephraim Mcdowell Health</t>
  </si>
  <si>
    <t>Trigg County Hospital</t>
  </si>
  <si>
    <t>Cadiz</t>
  </si>
  <si>
    <t>Deaconess Union County Hospital</t>
  </si>
  <si>
    <t>Morganfield</t>
  </si>
  <si>
    <t>Morgan County Arh Hospital</t>
  </si>
  <si>
    <t>West Liberty</t>
  </si>
  <si>
    <t>Appalachian Regional Healthcare</t>
  </si>
  <si>
    <t>Bluegrass Community Hospital</t>
  </si>
  <si>
    <t>Versailles</t>
  </si>
  <si>
    <t>Casey County Hospital</t>
  </si>
  <si>
    <t>Liberty</t>
  </si>
  <si>
    <t>Carroll County Memorial Hospital</t>
  </si>
  <si>
    <t>St Elizabeth Grant</t>
  </si>
  <si>
    <t>Williamstown</t>
  </si>
  <si>
    <t>Saint Elizabeth Healthcare</t>
  </si>
  <si>
    <t>Ephraim Mcdowell Fort Logan Hospital</t>
  </si>
  <si>
    <t>Stanford</t>
  </si>
  <si>
    <t>Mary Breckinridge Arh Hospital</t>
  </si>
  <si>
    <t>Hyden</t>
  </si>
  <si>
    <t>Cumberland County Hospital</t>
  </si>
  <si>
    <t>Burkesville</t>
  </si>
  <si>
    <t>The Medical Center At Franklin</t>
  </si>
  <si>
    <t>Franklin</t>
  </si>
  <si>
    <t>Commonwealth Health Corporation</t>
  </si>
  <si>
    <t>Breckinridge Memorial Hospital</t>
  </si>
  <si>
    <t>Hardinsburg</t>
  </si>
  <si>
    <t>Livingston Hospital And Healthcare Services, Inc</t>
  </si>
  <si>
    <t>Caldwell Medical Center</t>
  </si>
  <si>
    <t>Ohio County Hospital</t>
  </si>
  <si>
    <t>Hartford</t>
  </si>
  <si>
    <t>The Medical Center At Scottsville</t>
  </si>
  <si>
    <t>Scottsville</t>
  </si>
  <si>
    <t>Jane Todd Crawford Hospital</t>
  </si>
  <si>
    <t>Marshall County Hospital</t>
  </si>
  <si>
    <t>Baptist Healthcare System</t>
  </si>
  <si>
    <t>Barbourville Arh Hospital</t>
  </si>
  <si>
    <t>Barbourville</t>
  </si>
  <si>
    <t>Chi Saint Joseph Berea Nf</t>
  </si>
  <si>
    <t>Berea</t>
  </si>
  <si>
    <t>Russell County Hospital</t>
  </si>
  <si>
    <t>Russell Springs</t>
  </si>
  <si>
    <t>Mcdowell Arh Hospital</t>
  </si>
  <si>
    <t>Mc Dowell</t>
  </si>
  <si>
    <t>St Helena Parish Hospital</t>
  </si>
  <si>
    <t>LA</t>
  </si>
  <si>
    <t>Union General Hospital</t>
  </si>
  <si>
    <t>Farmerville</t>
  </si>
  <si>
    <t>Ochsner St Martin Hospital</t>
  </si>
  <si>
    <t>Breaux Bridge</t>
  </si>
  <si>
    <t>Assumption Community Hospital</t>
  </si>
  <si>
    <t>Napoleonville</t>
  </si>
  <si>
    <t>Franciscan Missionaries of Our Lady Health Sy</t>
  </si>
  <si>
    <t>North Caddo Medical Center</t>
  </si>
  <si>
    <t>Vivian</t>
  </si>
  <si>
    <t>St James Parish Hospital</t>
  </si>
  <si>
    <t>Lutcher</t>
  </si>
  <si>
    <t>West Feliciana Parish Hospital</t>
  </si>
  <si>
    <t>Saint Francisville</t>
  </si>
  <si>
    <t>Hood Memorial Hospital</t>
  </si>
  <si>
    <t>Amite</t>
  </si>
  <si>
    <t>Franklin Foundation Hospital</t>
  </si>
  <si>
    <t>Bunkie General Hospital</t>
  </si>
  <si>
    <t>Bunkie</t>
  </si>
  <si>
    <t>Christus Coushatta Health Care Center</t>
  </si>
  <si>
    <t>Coushatta</t>
  </si>
  <si>
    <t>Christus Health</t>
  </si>
  <si>
    <t>Riverside Medical Center</t>
  </si>
  <si>
    <t>Franklinton</t>
  </si>
  <si>
    <t>Madison Parish Hospital</t>
  </si>
  <si>
    <t>Tallulah</t>
  </si>
  <si>
    <t>Hardtner Medical Center</t>
  </si>
  <si>
    <t>Olla</t>
  </si>
  <si>
    <t>Pointe Coupee General Hospital</t>
  </si>
  <si>
    <t>New Roads</t>
  </si>
  <si>
    <t>Jackson Parish Hospital</t>
  </si>
  <si>
    <t>Jonesboro</t>
  </si>
  <si>
    <t>Trinity Medical</t>
  </si>
  <si>
    <t>Ferriday</t>
  </si>
  <si>
    <t>Acadia St Landry</t>
  </si>
  <si>
    <t>Church Point</t>
  </si>
  <si>
    <t>Bienville Medical Center</t>
  </si>
  <si>
    <t>Arcadia</t>
  </si>
  <si>
    <t>Lallie Kemp Medical Center</t>
  </si>
  <si>
    <t>LSU Healthcare Services Division</t>
  </si>
  <si>
    <t>Richland Parish Hospital-Delhi</t>
  </si>
  <si>
    <t>Delhi</t>
  </si>
  <si>
    <t>Ochsner St Anne General Hospital</t>
  </si>
  <si>
    <t>Raceland</t>
  </si>
  <si>
    <t>Lady Of The Sea General Hospital</t>
  </si>
  <si>
    <t>Cut Off</t>
  </si>
  <si>
    <t>Reeves Memorial Medical Center</t>
  </si>
  <si>
    <t>Bernice</t>
  </si>
  <si>
    <t>Northern Light Blue Hill Memorial Hospital</t>
  </si>
  <si>
    <t>Blue Hill</t>
  </si>
  <si>
    <t>ME</t>
  </si>
  <si>
    <t>Northern Light Health</t>
  </si>
  <si>
    <t>Charles A Dean Memorial Hospital</t>
  </si>
  <si>
    <t>Greenville</t>
  </si>
  <si>
    <t>Lincoln Health</t>
  </si>
  <si>
    <t>Damariscotta</t>
  </si>
  <si>
    <t>MaineHealth</t>
  </si>
  <si>
    <t>Penobscot Valley Hospital</t>
  </si>
  <si>
    <t>Mount Desert Island Hospital</t>
  </si>
  <si>
    <t>Bar Harbor</t>
  </si>
  <si>
    <t>Calais Community Hospital</t>
  </si>
  <si>
    <t>Calais</t>
  </si>
  <si>
    <t>Rumford  Hospital</t>
  </si>
  <si>
    <t>Rumford</t>
  </si>
  <si>
    <t>Central Maine Healthcare Corporation</t>
  </si>
  <si>
    <t>Millinocket Regional Hospital</t>
  </si>
  <si>
    <t>Millinocket</t>
  </si>
  <si>
    <t>Houlton Regional Hospital</t>
  </si>
  <si>
    <t>Houlton</t>
  </si>
  <si>
    <t>Northern Light Mayo Hospital</t>
  </si>
  <si>
    <t>Dover Foxcroft</t>
  </si>
  <si>
    <t>Bridgton Hospital</t>
  </si>
  <si>
    <t>Bridgton</t>
  </si>
  <si>
    <t>Down East Community Hospital</t>
  </si>
  <si>
    <t>Machias</t>
  </si>
  <si>
    <t>Waldo County General Hospital</t>
  </si>
  <si>
    <t>Belfast</t>
  </si>
  <si>
    <t>Northern Light Sebasticook Valley Hospital</t>
  </si>
  <si>
    <t>Redington Fairview General Hospital</t>
  </si>
  <si>
    <t>Skowhegan</t>
  </si>
  <si>
    <t>Stephens Memorial Hospital</t>
  </si>
  <si>
    <t>Norway</t>
  </si>
  <si>
    <t>Martha's Vineyard Hospital Inc</t>
  </si>
  <si>
    <t>Oak Bluffs</t>
  </si>
  <si>
    <t>MA</t>
  </si>
  <si>
    <t>Mass General Brigham</t>
  </si>
  <si>
    <t>Fairview Hospital</t>
  </si>
  <si>
    <t>Great Barrington</t>
  </si>
  <si>
    <t>Berkshire Health Systems</t>
  </si>
  <si>
    <t>Athol Memorial Hospital</t>
  </si>
  <si>
    <t>Athol</t>
  </si>
  <si>
    <t>Heywood Healthcare</t>
  </si>
  <si>
    <t>Paul Oliver Memorial Hospital</t>
  </si>
  <si>
    <t>Frankfort</t>
  </si>
  <si>
    <t>MI</t>
  </si>
  <si>
    <t>Munson Healthcare</t>
  </si>
  <si>
    <t>Kalkaska Memorial Health Center</t>
  </si>
  <si>
    <t>Kalkaska</t>
  </si>
  <si>
    <t>Schoolcraft Memorial Hospital</t>
  </si>
  <si>
    <t>Manistique</t>
  </si>
  <si>
    <t>Upper Peninsula Health Care Solutions</t>
  </si>
  <si>
    <t>Helen Newberry Joy Hospital</t>
  </si>
  <si>
    <t>Newberry</t>
  </si>
  <si>
    <t>Ascension Standish Hospital</t>
  </si>
  <si>
    <t>Standish</t>
  </si>
  <si>
    <t>Mackinac Straits Hospital And Health Center</t>
  </si>
  <si>
    <t>Saint Ignace</t>
  </si>
  <si>
    <t>Baraga County Memorial Hospital</t>
  </si>
  <si>
    <t>L' Anse</t>
  </si>
  <si>
    <t>Munising Memorial Hospital</t>
  </si>
  <si>
    <t>Munising</t>
  </si>
  <si>
    <t>Aspirus Ontonagon Hospital, Inc</t>
  </si>
  <si>
    <t>Ontonagon</t>
  </si>
  <si>
    <t>Aspirus</t>
  </si>
  <si>
    <t>Scheurer Hospital</t>
  </si>
  <si>
    <t>Pigeon</t>
  </si>
  <si>
    <t>Deckerville Community Hospital</t>
  </si>
  <si>
    <t>Deckerville</t>
  </si>
  <si>
    <t>Sheridan Community Hospital</t>
  </si>
  <si>
    <t>Sheridan</t>
  </si>
  <si>
    <t>Harbor Beach Community Hospital</t>
  </si>
  <si>
    <t>Harbor Beach</t>
  </si>
  <si>
    <t>Mckenzie Health System</t>
  </si>
  <si>
    <t>Sandusky</t>
  </si>
  <si>
    <t>Ascension Borgess Lee Hospital</t>
  </si>
  <si>
    <t>Dowagiac</t>
  </si>
  <si>
    <t>Hills &amp; Dales General Hospital</t>
  </si>
  <si>
    <t>Cass City</t>
  </si>
  <si>
    <t>Aspirus Iron River Hospital &amp; Clinics, Inc</t>
  </si>
  <si>
    <t>Iron River</t>
  </si>
  <si>
    <t>Aspirus Keweenaw Hospital</t>
  </si>
  <si>
    <t>Laurium</t>
  </si>
  <si>
    <t>Trinity Health Shelby Hospital</t>
  </si>
  <si>
    <t>Shelby</t>
  </si>
  <si>
    <t>Bell Hospital</t>
  </si>
  <si>
    <t>Ishpeming</t>
  </si>
  <si>
    <t>Munson Healthcare Charlevoix Hospital</t>
  </si>
  <si>
    <t>Charlevoix</t>
  </si>
  <si>
    <t>Spectrum Health Reed City Hospital</t>
  </si>
  <si>
    <t>Reed City</t>
  </si>
  <si>
    <t>Corewell Health</t>
  </si>
  <si>
    <t>Eaton Rapids Medical Center</t>
  </si>
  <si>
    <t>Eaton Rapids</t>
  </si>
  <si>
    <t>Mymichigan Medical Center Gladwin</t>
  </si>
  <si>
    <t>Gladwin</t>
  </si>
  <si>
    <t>MyMichigan Health</t>
  </si>
  <si>
    <t>Sparrow Clinton Hospital</t>
  </si>
  <si>
    <t>Saint Johns</t>
  </si>
  <si>
    <t>Sparrow Health System</t>
  </si>
  <si>
    <t>Sparrow Eaton Hospital</t>
  </si>
  <si>
    <t>Charlotte</t>
  </si>
  <si>
    <t>Ascension Borgess Allegan Hospital</t>
  </si>
  <si>
    <t>Allegan</t>
  </si>
  <si>
    <t>Mclaren Caro Region</t>
  </si>
  <si>
    <t>Caro</t>
  </si>
  <si>
    <t>McLaren Health Care Corporation</t>
  </si>
  <si>
    <t>Marlette Regional Hospital</t>
  </si>
  <si>
    <t>Marlette</t>
  </si>
  <si>
    <t>Sparrow Ionia Hospital</t>
  </si>
  <si>
    <t>Ionia</t>
  </si>
  <si>
    <t>Bronson Lakeview Hospital</t>
  </si>
  <si>
    <t>Paw Paw</t>
  </si>
  <si>
    <t>Bronson Healthcare Group</t>
  </si>
  <si>
    <t>Aspirus Ironwood Hospital</t>
  </si>
  <si>
    <t>Ironwood</t>
  </si>
  <si>
    <t>Escanaba</t>
  </si>
  <si>
    <t>Spectrum Health Gerber Memorial</t>
  </si>
  <si>
    <t>Fremont</t>
  </si>
  <si>
    <t>Mahnomen Health Center</t>
  </si>
  <si>
    <t>Mahnomen</t>
  </si>
  <si>
    <t>MN</t>
  </si>
  <si>
    <t>Lakewood Health Center</t>
  </si>
  <si>
    <t>Baudette</t>
  </si>
  <si>
    <t>Sanford Westbrook Hospital</t>
  </si>
  <si>
    <t>Westbrook</t>
  </si>
  <si>
    <t>Sanford Tracy Medical Center</t>
  </si>
  <si>
    <t>Tracy</t>
  </si>
  <si>
    <t>Sanford Medical Center Wheaton</t>
  </si>
  <si>
    <t>Wheaton</t>
  </si>
  <si>
    <t>Riverwood Healthcare Center</t>
  </si>
  <si>
    <t>Aitkin</t>
  </si>
  <si>
    <t>Olivia Hospital &amp; Clinic</t>
  </si>
  <si>
    <t>Olivia</t>
  </si>
  <si>
    <t>HealthPartners</t>
  </si>
  <si>
    <t>Lake View Memorial Hospital</t>
  </si>
  <si>
    <t>Two Harbors</t>
  </si>
  <si>
    <t>Saint Lukes Hospital of Duluth</t>
  </si>
  <si>
    <t>Essentia Health Sandstone</t>
  </si>
  <si>
    <t>Sandstone</t>
  </si>
  <si>
    <t>Ridgeview Sibley Medical Center</t>
  </si>
  <si>
    <t>Arlington</t>
  </si>
  <si>
    <t>Ridgeview Medical Center</t>
  </si>
  <si>
    <t>Cook Hospital</t>
  </si>
  <si>
    <t>Cook</t>
  </si>
  <si>
    <t>Essentia Health Ada</t>
  </si>
  <si>
    <t>Ada</t>
  </si>
  <si>
    <t>Johnson Memorial Hospital</t>
  </si>
  <si>
    <t>Dawson</t>
  </si>
  <si>
    <t>Sanford Jackson Medical Center</t>
  </si>
  <si>
    <t>Bigfork Valley Hospital</t>
  </si>
  <si>
    <t>Bigfork</t>
  </si>
  <si>
    <t>North Shore Health</t>
  </si>
  <si>
    <t>Grand Marais</t>
  </si>
  <si>
    <t>Ely Bloomenson Community Hospital</t>
  </si>
  <si>
    <t>Ely</t>
  </si>
  <si>
    <t>Murray County Memorial Hospital</t>
  </si>
  <si>
    <t>Slayton</t>
  </si>
  <si>
    <t>Riverview Hospital</t>
  </si>
  <si>
    <t>Crookston</t>
  </si>
  <si>
    <t>Essentia Health Holy Trinity Hospital</t>
  </si>
  <si>
    <t>Graceville</t>
  </si>
  <si>
    <t>Rainy Lake Medical Center</t>
  </si>
  <si>
    <t>International Falls</t>
  </si>
  <si>
    <t>Madelia Health</t>
  </si>
  <si>
    <t>Madelia</t>
  </si>
  <si>
    <t>Ccm Health</t>
  </si>
  <si>
    <t>Montevideo</t>
  </si>
  <si>
    <t>Centracare Health System - Long Prairie</t>
  </si>
  <si>
    <t>Long Prairie</t>
  </si>
  <si>
    <t>CentraCare</t>
  </si>
  <si>
    <t>Sleepy Eye Municipal Hospital</t>
  </si>
  <si>
    <t>Sleepy Eye</t>
  </si>
  <si>
    <t>Sanford Bagley Medical Center</t>
  </si>
  <si>
    <t>Bagley</t>
  </si>
  <si>
    <t>Lakewood Health System</t>
  </si>
  <si>
    <t>Staples</t>
  </si>
  <si>
    <t>Centracare Health System - Melrose Hospital</t>
  </si>
  <si>
    <t>Melrose</t>
  </si>
  <si>
    <t>Windom Area Health</t>
  </si>
  <si>
    <t>Windom</t>
  </si>
  <si>
    <t>Mayo Clinic Health System - St James</t>
  </si>
  <si>
    <t>St James</t>
  </si>
  <si>
    <t>River's Edge Hospital &amp; Clinic</t>
  </si>
  <si>
    <t>St Peter</t>
  </si>
  <si>
    <t>Gundersen St Elizabeth's Hospital And Clinics</t>
  </si>
  <si>
    <t>Wabasha</t>
  </si>
  <si>
    <t>Kittson Memorial Hospital</t>
  </si>
  <si>
    <t>Hallock</t>
  </si>
  <si>
    <t>North Valley Health Center</t>
  </si>
  <si>
    <t>Mayo Clinic Health System - Lake City</t>
  </si>
  <si>
    <t>Hendricks Community Hospital</t>
  </si>
  <si>
    <t>Hendricks</t>
  </si>
  <si>
    <t>Essentia Health Northern Pines Medical Center</t>
  </si>
  <si>
    <t>Aurora</t>
  </si>
  <si>
    <t>Appleton Area Health</t>
  </si>
  <si>
    <t>Appleton</t>
  </si>
  <si>
    <t>Ortonville Municipal Hospital</t>
  </si>
  <si>
    <t>Ortonville</t>
  </si>
  <si>
    <t>Lifecare Medical Center</t>
  </si>
  <si>
    <t>Roseau</t>
  </si>
  <si>
    <t>Mayo Clinic Health System-Waseca</t>
  </si>
  <si>
    <t>Waseca</t>
  </si>
  <si>
    <t>Mayo Clinic Health System-Cannon Falls</t>
  </si>
  <si>
    <t>Cannon Falls</t>
  </si>
  <si>
    <t>Sanford Canby Medical Center</t>
  </si>
  <si>
    <t>Canby</t>
  </si>
  <si>
    <t>Avera Tyler Hospital</t>
  </si>
  <si>
    <t>Tyler</t>
  </si>
  <si>
    <t>Centra Care Health Paynesville</t>
  </si>
  <si>
    <t>Paynesville</t>
  </si>
  <si>
    <t>Essentia Health Moose Lake</t>
  </si>
  <si>
    <t>Moose Lake</t>
  </si>
  <si>
    <t>Carris Health - Redwood, Llc</t>
  </si>
  <si>
    <t>Redwood Falls</t>
  </si>
  <si>
    <t>Cuyuna Regional Medical Center</t>
  </si>
  <si>
    <t>Crosby</t>
  </si>
  <si>
    <t>Tri County Hospital</t>
  </si>
  <si>
    <t>Wadena</t>
  </si>
  <si>
    <t>Glencoe Regional Health Services</t>
  </si>
  <si>
    <t>Glencoe</t>
  </si>
  <si>
    <t>Mille Lacs Health System</t>
  </si>
  <si>
    <t>Onamia</t>
  </si>
  <si>
    <t>Essentia Health Fosston</t>
  </si>
  <si>
    <t>Fosston</t>
  </si>
  <si>
    <t>Cass Lake Indian Health Services Hospital</t>
  </si>
  <si>
    <t>Cass Lake</t>
  </si>
  <si>
    <t>Avera Marshall Regional Medical Ctr</t>
  </si>
  <si>
    <t>Marshall</t>
  </si>
  <si>
    <t>Deer River Healthcare Center</t>
  </si>
  <si>
    <t>Deer River</t>
  </si>
  <si>
    <t>Mayo Clinic Health System-New Prague</t>
  </si>
  <si>
    <t>New Prague</t>
  </si>
  <si>
    <t>Centracare Health - Monticello</t>
  </si>
  <si>
    <t>Stevens Community Medical Center</t>
  </si>
  <si>
    <t>Morris</t>
  </si>
  <si>
    <t>Community Memorial Hospital</t>
  </si>
  <si>
    <t>Cloquet</t>
  </si>
  <si>
    <t>Swift County Benson Health Services</t>
  </si>
  <si>
    <t>Meeker Memorial Hospital</t>
  </si>
  <si>
    <t>Welia Health</t>
  </si>
  <si>
    <t>Mora</t>
  </si>
  <si>
    <t>Centracare Health System - Sauk Centre</t>
  </si>
  <si>
    <t>Sauk Centre</t>
  </si>
  <si>
    <t>United Hospital District</t>
  </si>
  <si>
    <t>Blue Earth</t>
  </si>
  <si>
    <t>St Gabriels Hospital</t>
  </si>
  <si>
    <t>Little Falls</t>
  </si>
  <si>
    <t>Sanford Luverne Medical Center</t>
  </si>
  <si>
    <t>Luverne</t>
  </si>
  <si>
    <t>Madison Hospital</t>
  </si>
  <si>
    <t>Perham Health</t>
  </si>
  <si>
    <t>Perham</t>
  </si>
  <si>
    <t>Pipestone County  Medical Center</t>
  </si>
  <si>
    <t>Pipestone</t>
  </si>
  <si>
    <t>Ridgeview Lesueur Long Term Care And Rehab Center</t>
  </si>
  <si>
    <t>Le Sueur</t>
  </si>
  <si>
    <t>Glacial Ridge Hospital</t>
  </si>
  <si>
    <t>Glenwood</t>
  </si>
  <si>
    <t>St Francis Medical Center</t>
  </si>
  <si>
    <t>Breckenridge</t>
  </si>
  <si>
    <t>New Ulm Medical Center</t>
  </si>
  <si>
    <t>New Ulm</t>
  </si>
  <si>
    <t>Allina Health</t>
  </si>
  <si>
    <t>Prairie Ridge Hospital And Health Services</t>
  </si>
  <si>
    <t>Elbow Lake</t>
  </si>
  <si>
    <t>Lake Region Healthcare</t>
  </si>
  <si>
    <t>St Josephs Area  Health Services</t>
  </si>
  <si>
    <t>Park Rapids</t>
  </si>
  <si>
    <t>Sanford Medical Center Thief River Falls</t>
  </si>
  <si>
    <t>Thief River Falls</t>
  </si>
  <si>
    <t>S E Lackey Memorial Hospital</t>
  </si>
  <si>
    <t>Forest</t>
  </si>
  <si>
    <t>MS</t>
  </si>
  <si>
    <t>Monroe Regional Hospital</t>
  </si>
  <si>
    <t>Aberdeen</t>
  </si>
  <si>
    <t>Lawrence County Hospital Cah</t>
  </si>
  <si>
    <t>Perry County General Hospital</t>
  </si>
  <si>
    <t>Richton</t>
  </si>
  <si>
    <t>Forrest Health</t>
  </si>
  <si>
    <t>Noxubee General Critical Access Hosp</t>
  </si>
  <si>
    <t>Macon</t>
  </si>
  <si>
    <t>Pontotoc Health Service Cah</t>
  </si>
  <si>
    <t>Pontotoc</t>
  </si>
  <si>
    <t>North Mississippi Health Services</t>
  </si>
  <si>
    <t>Field Health System</t>
  </si>
  <si>
    <t>Centreville</t>
  </si>
  <si>
    <t>Tyler Holmes Memorial Hospital Cah</t>
  </si>
  <si>
    <t>Winona</t>
  </si>
  <si>
    <t>Baptist Medical Center-Yazoo</t>
  </si>
  <si>
    <t>Yazoo City</t>
  </si>
  <si>
    <t>Baptist Memorial Health Care Corporation</t>
  </si>
  <si>
    <t>Baptist Medical Center-Leake</t>
  </si>
  <si>
    <t>Ochsner Watkins Hospital</t>
  </si>
  <si>
    <t>Simpson General Hospital Cah</t>
  </si>
  <si>
    <t>Mendenhall</t>
  </si>
  <si>
    <t>North Sunflower Medical Center Cah</t>
  </si>
  <si>
    <t>Ruleville</t>
  </si>
  <si>
    <t>Holmes County Hospital And Clinics</t>
  </si>
  <si>
    <t>Lexington</t>
  </si>
  <si>
    <t>The University of Mississippi Medical Center</t>
  </si>
  <si>
    <t>Claiborne County Hospital</t>
  </si>
  <si>
    <t>Port Gibson</t>
  </si>
  <si>
    <t>Ochsner Laird Hospital</t>
  </si>
  <si>
    <t>Union</t>
  </si>
  <si>
    <t>Ochsner Scott Regional</t>
  </si>
  <si>
    <t>Morton</t>
  </si>
  <si>
    <t>Walthall County General Hospital Cah</t>
  </si>
  <si>
    <t>Tylertown</t>
  </si>
  <si>
    <t>Covington County Hospital Cah</t>
  </si>
  <si>
    <t>Collins</t>
  </si>
  <si>
    <t>Jefferson Davis Community Hospital Cah</t>
  </si>
  <si>
    <t>Prentiss</t>
  </si>
  <si>
    <t>Copiah County Medical Center</t>
  </si>
  <si>
    <t>Greene County Hospital Cah</t>
  </si>
  <si>
    <t>Leakesville</t>
  </si>
  <si>
    <t>Franklin County Memorial Hospital</t>
  </si>
  <si>
    <t>Meadville</t>
  </si>
  <si>
    <t>Bmh-Calhoun</t>
  </si>
  <si>
    <t>Calhoun City</t>
  </si>
  <si>
    <t>Pearl River County Hospital</t>
  </si>
  <si>
    <t>Poplarville</t>
  </si>
  <si>
    <t>Choctaw Regional Medical Center</t>
  </si>
  <si>
    <t>Ackerman</t>
  </si>
  <si>
    <t>Ochsner Stennis Memorial Hospital</t>
  </si>
  <si>
    <t>De Kalb</t>
  </si>
  <si>
    <t>Tippah County Hospital</t>
  </si>
  <si>
    <t>Ripley</t>
  </si>
  <si>
    <t>Ellett Memorial Hospital</t>
  </si>
  <si>
    <t>Appleton City</t>
  </si>
  <si>
    <t>MO</t>
  </si>
  <si>
    <t>Madison Medical Center</t>
  </si>
  <si>
    <t>Fredericktown</t>
  </si>
  <si>
    <t>Community Hospital Association</t>
  </si>
  <si>
    <t>Fairfax</t>
  </si>
  <si>
    <t>Putnam County Memorial Hospital</t>
  </si>
  <si>
    <t>Unionville</t>
  </si>
  <si>
    <t>Sullivan County Memorial Hospital</t>
  </si>
  <si>
    <t>Milan</t>
  </si>
  <si>
    <t>Pershing Memorial Hospital</t>
  </si>
  <si>
    <t>Brookfield</t>
  </si>
  <si>
    <t>Washington County Memorial Hospital</t>
  </si>
  <si>
    <t>Potosi</t>
  </si>
  <si>
    <t>Wright Memorial Hospital</t>
  </si>
  <si>
    <t>Trenton</t>
  </si>
  <si>
    <t>Scotland County  Hospital</t>
  </si>
  <si>
    <t>Memphis</t>
  </si>
  <si>
    <t>Mercy Hospital Perry</t>
  </si>
  <si>
    <t>Perryville</t>
  </si>
  <si>
    <t>Harrison County Community Hospital</t>
  </si>
  <si>
    <t>Bethany</t>
  </si>
  <si>
    <t>Mosaic Life Care</t>
  </si>
  <si>
    <t>Macon County Samaritan Memorial Hospital</t>
  </si>
  <si>
    <t>Hermann Area District Hospital</t>
  </si>
  <si>
    <t>Hermann</t>
  </si>
  <si>
    <t>Parkland Health Center - Bonne Terre</t>
  </si>
  <si>
    <t>Bonne Terre</t>
  </si>
  <si>
    <t>Mercy Hospital Aurora</t>
  </si>
  <si>
    <t>Mercy Hospital Cassville</t>
  </si>
  <si>
    <t>Cassville</t>
  </si>
  <si>
    <t>Salem Memorial District Hospital</t>
  </si>
  <si>
    <t>Mercy Hospital Lincoln</t>
  </si>
  <si>
    <t>Troy</t>
  </si>
  <si>
    <t>Lafayette Regional Health Center</t>
  </si>
  <si>
    <t>Hedrick Medical Center</t>
  </si>
  <si>
    <t>Chillicothe</t>
  </si>
  <si>
    <t>Excelsior Springs Hospital</t>
  </si>
  <si>
    <t>Excelsior Springs</t>
  </si>
  <si>
    <t>Cedar County Memorial Hospital</t>
  </si>
  <si>
    <t>El Dorado Springs</t>
  </si>
  <si>
    <t>Cass Regional Medical Center</t>
  </si>
  <si>
    <t>Harrisonville</t>
  </si>
  <si>
    <t>Cox Barton County Hospital</t>
  </si>
  <si>
    <t>CoxHealth</t>
  </si>
  <si>
    <t>Ray County Memorial Hospital</t>
  </si>
  <si>
    <t>Richmond</t>
  </si>
  <si>
    <t>Mosaic Medical Center Albany</t>
  </si>
  <si>
    <t>Albany</t>
  </si>
  <si>
    <t>Cox Monett Hospital</t>
  </si>
  <si>
    <t>Monett</t>
  </si>
  <si>
    <t>Ste Genevieve County Memorial Hospital</t>
  </si>
  <si>
    <t>Sainte Genevieve</t>
  </si>
  <si>
    <t>Freeman Neosho Hospital</t>
  </si>
  <si>
    <t>Neosho</t>
  </si>
  <si>
    <t>Freeman Health System</t>
  </si>
  <si>
    <t>Pike County Memorial Hospital</t>
  </si>
  <si>
    <t>Louisiana</t>
  </si>
  <si>
    <t>Mercy St Francis Hospital</t>
  </si>
  <si>
    <t>Iron County Medical Center</t>
  </si>
  <si>
    <t>Pilot Knob</t>
  </si>
  <si>
    <t>Missouri Baptist Sullivan Hospital</t>
  </si>
  <si>
    <t>Mercy Hospital Carthage</t>
  </si>
  <si>
    <t>Granite County Medical Center</t>
  </si>
  <si>
    <t>Philipsburg</t>
  </si>
  <si>
    <t>MT</t>
  </si>
  <si>
    <t>Missouri River Medical Center</t>
  </si>
  <si>
    <t>Fort Benton</t>
  </si>
  <si>
    <t>Benefis Health System</t>
  </si>
  <si>
    <t>Mountainview Medical Center</t>
  </si>
  <si>
    <t>White Sulphur Spring</t>
  </si>
  <si>
    <t>Benefis Teton Medical Center</t>
  </si>
  <si>
    <t>Choteau</t>
  </si>
  <si>
    <t>Garfield County Health Center</t>
  </si>
  <si>
    <t>Jordan</t>
  </si>
  <si>
    <t>Pioneer Medical Center</t>
  </si>
  <si>
    <t>Big Timber</t>
  </si>
  <si>
    <t>Billings Clinic</t>
  </si>
  <si>
    <t>Deer Lodge Medical Center</t>
  </si>
  <si>
    <t>Deer Lodge</t>
  </si>
  <si>
    <t>Frances Mahon Deaconess Hospital</t>
  </si>
  <si>
    <t>Glasgow</t>
  </si>
  <si>
    <t>Livingston Healthcare</t>
  </si>
  <si>
    <t>Livingston</t>
  </si>
  <si>
    <t>Barrett Hospital &amp; Healthcare</t>
  </si>
  <si>
    <t>Dillon</t>
  </si>
  <si>
    <t>Ruby Valley Medical Center</t>
  </si>
  <si>
    <t>Cabinet Peaks Medical Center</t>
  </si>
  <si>
    <t>Libby</t>
  </si>
  <si>
    <t>Clark Fork Valley Hospital</t>
  </si>
  <si>
    <t>Plains</t>
  </si>
  <si>
    <t>Pondera Medical Center</t>
  </si>
  <si>
    <t>Conrad</t>
  </si>
  <si>
    <t>St Luke Community Hospital</t>
  </si>
  <si>
    <t>Ronan</t>
  </si>
  <si>
    <t>Beartooth Billings Clinic</t>
  </si>
  <si>
    <t>Red Lodge</t>
  </si>
  <si>
    <t>Rosebud Health Care Center</t>
  </si>
  <si>
    <t>Marias Medical Center</t>
  </si>
  <si>
    <t>Logan Health</t>
  </si>
  <si>
    <t>Madison Valley Medical Center</t>
  </si>
  <si>
    <t>Ennis</t>
  </si>
  <si>
    <t>Stillwater Billings Clinic</t>
  </si>
  <si>
    <t>Mineral Community Hospital</t>
  </si>
  <si>
    <t>Superior</t>
  </si>
  <si>
    <t>Glendive Medical Center</t>
  </si>
  <si>
    <t>Glendive</t>
  </si>
  <si>
    <t>Billings Clinic Broadwater</t>
  </si>
  <si>
    <t>Townsend</t>
  </si>
  <si>
    <t>Logan Health - Chester</t>
  </si>
  <si>
    <t>Community Hospital Of Anaconda</t>
  </si>
  <si>
    <t>Anaconda</t>
  </si>
  <si>
    <t>Logan Health - Whitefish</t>
  </si>
  <si>
    <t>Whitefish</t>
  </si>
  <si>
    <t>Northern Rockies Medical Center</t>
  </si>
  <si>
    <t>Cut Bank</t>
  </si>
  <si>
    <t>P H S Indian Hospital Crow / Northern Cheyenne</t>
  </si>
  <si>
    <t>Crow Agency</t>
  </si>
  <si>
    <t>Bitterroot Health - Daly Hospital</t>
  </si>
  <si>
    <t>Hamilton</t>
  </si>
  <si>
    <t>Providence St Joseph Medical Center</t>
  </si>
  <si>
    <t>Polson</t>
  </si>
  <si>
    <t>Sidney Health Center</t>
  </si>
  <si>
    <t>Sidney</t>
  </si>
  <si>
    <t>Central Montana Medical Center</t>
  </si>
  <si>
    <t>Lewistown</t>
  </si>
  <si>
    <t>Roundup Memorial Healthcare</t>
  </si>
  <si>
    <t>Roundup</t>
  </si>
  <si>
    <t>Holy Rosary Healthcare</t>
  </si>
  <si>
    <t>Miles City</t>
  </si>
  <si>
    <t>Harlan County Health System</t>
  </si>
  <si>
    <t>NE</t>
  </si>
  <si>
    <t>Fillmore County Hospital</t>
  </si>
  <si>
    <t>Geneva</t>
  </si>
  <si>
    <t>Pawnee County Memorial Hospital</t>
  </si>
  <si>
    <t>Pawnee City</t>
  </si>
  <si>
    <t>Niobrara Valley Hospital</t>
  </si>
  <si>
    <t>Lynch</t>
  </si>
  <si>
    <t>Faith Regional Health Services</t>
  </si>
  <si>
    <t>Thayer County Health Services</t>
  </si>
  <si>
    <t>Hebron</t>
  </si>
  <si>
    <t>Kimball Health Services</t>
  </si>
  <si>
    <t>Kimball</t>
  </si>
  <si>
    <t>Kearney County Health Services</t>
  </si>
  <si>
    <t>Minden</t>
  </si>
  <si>
    <t>Saunders Medical Center</t>
  </si>
  <si>
    <t>Wahoo</t>
  </si>
  <si>
    <t>Bryan Health</t>
  </si>
  <si>
    <t>Henderson Community Hospital</t>
  </si>
  <si>
    <t>Henderson</t>
  </si>
  <si>
    <t>Syracuse Area Health</t>
  </si>
  <si>
    <t>Syracuse</t>
  </si>
  <si>
    <t>Regional West Garden County Hospital</t>
  </si>
  <si>
    <t>Oshkosh</t>
  </si>
  <si>
    <t>Regional West Health Services</t>
  </si>
  <si>
    <t>Gothenburg Health</t>
  </si>
  <si>
    <t>Gothenburg</t>
  </si>
  <si>
    <t>Annie Jeffrey Memorial County Health Center</t>
  </si>
  <si>
    <t>Brodstone Healthcare</t>
  </si>
  <si>
    <t>Webster County Community Hospital</t>
  </si>
  <si>
    <t>Red Cloud</t>
  </si>
  <si>
    <t>Morrill County Community Hospital</t>
  </si>
  <si>
    <t>Bridgeport</t>
  </si>
  <si>
    <t>Jefferson Community Health &amp; Life</t>
  </si>
  <si>
    <t>Fairbury</t>
  </si>
  <si>
    <t>Franciscan Healthcare</t>
  </si>
  <si>
    <t>West Point</t>
  </si>
  <si>
    <t>Holy Family Memorial</t>
  </si>
  <si>
    <t>Chi Health Schuyler</t>
  </si>
  <si>
    <t>Schuyler</t>
  </si>
  <si>
    <t>Nemaha County Hospital</t>
  </si>
  <si>
    <t>Auburn</t>
  </si>
  <si>
    <t>Antelope Memorial Hospital</t>
  </si>
  <si>
    <t>Neligh</t>
  </si>
  <si>
    <t>Cozad Community Hospital</t>
  </si>
  <si>
    <t>Cozad</t>
  </si>
  <si>
    <t>Avera St Anthony's Hospital</t>
  </si>
  <si>
    <t>O' Neill</t>
  </si>
  <si>
    <t>Warren Memorial Hospital</t>
  </si>
  <si>
    <t>Friend</t>
  </si>
  <si>
    <t>Avera Creighton Hospital</t>
  </si>
  <si>
    <t>Creighton</t>
  </si>
  <si>
    <t>Butler County Health</t>
  </si>
  <si>
    <t>David City</t>
  </si>
  <si>
    <t>Rock County Hospital</t>
  </si>
  <si>
    <t>Bassett</t>
  </si>
  <si>
    <t>Boone County Health Center</t>
  </si>
  <si>
    <t>Albion</t>
  </si>
  <si>
    <t>Callaway District Hospital</t>
  </si>
  <si>
    <t>Callaway</t>
  </si>
  <si>
    <t>York General Hospital</t>
  </si>
  <si>
    <t>York</t>
  </si>
  <si>
    <t>Howard County Medical Center</t>
  </si>
  <si>
    <t>St Paul</t>
  </si>
  <si>
    <t>Seward</t>
  </si>
  <si>
    <t>Dundy County Hospital</t>
  </si>
  <si>
    <t>Benkelman</t>
  </si>
  <si>
    <t>Chadron Community Hospital Corp</t>
  </si>
  <si>
    <t>Chadron</t>
  </si>
  <si>
    <t>Chi Health St Mary's</t>
  </si>
  <si>
    <t>Nebraska City</t>
  </si>
  <si>
    <t>Cherry County Hospital</t>
  </si>
  <si>
    <t>Valentine</t>
  </si>
  <si>
    <t>Providence Medical Center</t>
  </si>
  <si>
    <t>Wayne</t>
  </si>
  <si>
    <t>Osmond General Hospital</t>
  </si>
  <si>
    <t>Osmond</t>
  </si>
  <si>
    <t>Tri Valley Health System</t>
  </si>
  <si>
    <t>Cambridge</t>
  </si>
  <si>
    <t>Pender Community Hospital</t>
  </si>
  <si>
    <t>Pender</t>
  </si>
  <si>
    <t>Johnson County Hospital</t>
  </si>
  <si>
    <t>Tecumseh</t>
  </si>
  <si>
    <t>Chase County Community Hospital</t>
  </si>
  <si>
    <t>Imperial</t>
  </si>
  <si>
    <t>Community Medical Center, Inc</t>
  </si>
  <si>
    <t>Falls City</t>
  </si>
  <si>
    <t>Valley County Health System</t>
  </si>
  <si>
    <t>Ord</t>
  </si>
  <si>
    <t>Crete Area Medical Center</t>
  </si>
  <si>
    <t>Crete</t>
  </si>
  <si>
    <t>Ogallala Community Hospital</t>
  </si>
  <si>
    <t>Ogallala</t>
  </si>
  <si>
    <t>Perkins County Health Services</t>
  </si>
  <si>
    <t>Grant</t>
  </si>
  <si>
    <t>Sidney Regional Medical Center</t>
  </si>
  <si>
    <t>Gordon Memorial Hospital District</t>
  </si>
  <si>
    <t>Gordon</t>
  </si>
  <si>
    <t>Memorial Community Hospital &amp; Health System</t>
  </si>
  <si>
    <t>Blair</t>
  </si>
  <si>
    <t>Box Butte General Hospital</t>
  </si>
  <si>
    <t>Alliance</t>
  </si>
  <si>
    <t>Lexington Regional Health Center</t>
  </si>
  <si>
    <t>Phelps Memorial Health Center</t>
  </si>
  <si>
    <t>Holdrege</t>
  </si>
  <si>
    <t>Community Hospital</t>
  </si>
  <si>
    <t>Mccook</t>
  </si>
  <si>
    <t>Beatrice Community Hospital &amp; Health Center, Inc</t>
  </si>
  <si>
    <t>Beatrice</t>
  </si>
  <si>
    <t>Jennie M Melham Memorial Medical Center</t>
  </si>
  <si>
    <t>Broken Bow</t>
  </si>
  <si>
    <t>Mount Grant General Hospital</t>
  </si>
  <si>
    <t>Hawthorne</t>
  </si>
  <si>
    <t>NV</t>
  </si>
  <si>
    <t>Incline Village Health Center</t>
  </si>
  <si>
    <t>Incline Village</t>
  </si>
  <si>
    <t>William Bee Ririe Hospital</t>
  </si>
  <si>
    <t>Battle Mountain General Hospital</t>
  </si>
  <si>
    <t>Batte Mtn</t>
  </si>
  <si>
    <t>Pershing General Hospital</t>
  </si>
  <si>
    <t>Lovelock</t>
  </si>
  <si>
    <t>Carson Valley Medical Center</t>
  </si>
  <si>
    <t>Gardnerville</t>
  </si>
  <si>
    <t>Barton Health</t>
  </si>
  <si>
    <t>Mesa View Regional Hospital</t>
  </si>
  <si>
    <t>Mesquite</t>
  </si>
  <si>
    <t>Humboldt General Hospital</t>
  </si>
  <si>
    <t>Winnemucca</t>
  </si>
  <si>
    <t>Boulder City Hospital</t>
  </si>
  <si>
    <t>Boulder City</t>
  </si>
  <si>
    <t>Desert View Hospital</t>
  </si>
  <si>
    <t>Pahrump</t>
  </si>
  <si>
    <t>Universal Health Services</t>
  </si>
  <si>
    <t>Banner Churchill Community Hospital</t>
  </si>
  <si>
    <t>Fallon</t>
  </si>
  <si>
    <t>South Lyon Medical Center</t>
  </si>
  <si>
    <t>Yerington</t>
  </si>
  <si>
    <t>Upper Connecticut Valley Hospital</t>
  </si>
  <si>
    <t>Colebrook</t>
  </si>
  <si>
    <t>NH</t>
  </si>
  <si>
    <t>Cottage Hospital</t>
  </si>
  <si>
    <t>Woodsville</t>
  </si>
  <si>
    <t>Littleton Regional Healthcare</t>
  </si>
  <si>
    <t>Littleton</t>
  </si>
  <si>
    <t>Weeks Medical Center</t>
  </si>
  <si>
    <t>Lancaster</t>
  </si>
  <si>
    <t>New London Hospital</t>
  </si>
  <si>
    <t>New London</t>
  </si>
  <si>
    <t>Dartmouth-Hitchcock</t>
  </si>
  <si>
    <t>Alice Peck Day Memorial Hospital</t>
  </si>
  <si>
    <t>Lebanon</t>
  </si>
  <si>
    <t>Concord Hospital- Franklin</t>
  </si>
  <si>
    <t>Capital Region Health Care</t>
  </si>
  <si>
    <t>North Conway</t>
  </si>
  <si>
    <t>Valley Regional Hospital</t>
  </si>
  <si>
    <t>Claremont</t>
  </si>
  <si>
    <t>Monadnock Community Hospital</t>
  </si>
  <si>
    <t>Peterborough</t>
  </si>
  <si>
    <t>Androscoggin Valley Hospital</t>
  </si>
  <si>
    <t>Berlin</t>
  </si>
  <si>
    <t>Speare Memorial Hospital</t>
  </si>
  <si>
    <t>Plymouth</t>
  </si>
  <si>
    <t>Huggins Hospital</t>
  </si>
  <si>
    <t>Wolfeboro</t>
  </si>
  <si>
    <t>Sierra Vista Hospital</t>
  </si>
  <si>
    <t>T Or C</t>
  </si>
  <si>
    <t>NM</t>
  </si>
  <si>
    <t>Socorro General Hospital</t>
  </si>
  <si>
    <t>Socorro</t>
  </si>
  <si>
    <t>Presbyterian Healthcare Services</t>
  </si>
  <si>
    <t>Dr Dan C Trigg Memorial Hospital</t>
  </si>
  <si>
    <t>Tucumcari</t>
  </si>
  <si>
    <t>Union County General Hospital</t>
  </si>
  <si>
    <t>Nor-Lea Hospital District</t>
  </si>
  <si>
    <t>Lovington</t>
  </si>
  <si>
    <t>Lincoln County Medical Center</t>
  </si>
  <si>
    <t>Ruidoso</t>
  </si>
  <si>
    <t>Miners' Colfax Medical Center</t>
  </si>
  <si>
    <t>Raton</t>
  </si>
  <si>
    <t>Cibola General Hospital</t>
  </si>
  <si>
    <t>Grants</t>
  </si>
  <si>
    <t>Mimbres Memorial Hospital</t>
  </si>
  <si>
    <t>Deming</t>
  </si>
  <si>
    <t>Holy Cross Hospital A Div Of Taos Health Systems</t>
  </si>
  <si>
    <t>Taos</t>
  </si>
  <si>
    <t>Cuba Memorial Hospital, Inc</t>
  </si>
  <si>
    <t>Cuba</t>
  </si>
  <si>
    <t>NY</t>
  </si>
  <si>
    <t>Kaleida Health</t>
  </si>
  <si>
    <t>Elizabethtown Community Hospital</t>
  </si>
  <si>
    <t>Elizabethtown</t>
  </si>
  <si>
    <t>University of Vermont Health Network</t>
  </si>
  <si>
    <t>Garnet Health Medical Center-Catskills(Gmhermann)</t>
  </si>
  <si>
    <t>Callicoon</t>
  </si>
  <si>
    <t>Garnet Health</t>
  </si>
  <si>
    <t>Margaretville Memorial Hospital</t>
  </si>
  <si>
    <t>Margaretville</t>
  </si>
  <si>
    <t>WMC Health</t>
  </si>
  <si>
    <t>O'connor Hospital</t>
  </si>
  <si>
    <t>Bassett Healthcare Network</t>
  </si>
  <si>
    <t>Clifton Fine Hospital</t>
  </si>
  <si>
    <t>Star Lake</t>
  </si>
  <si>
    <t>Samaritan Health</t>
  </si>
  <si>
    <t>River Hospital Clinics</t>
  </si>
  <si>
    <t>Alexandria Bay</t>
  </si>
  <si>
    <t>Ellenville Regional Hospital</t>
  </si>
  <si>
    <t>Ellenville</t>
  </si>
  <si>
    <t>Little Falls Hospital</t>
  </si>
  <si>
    <t>Delaware Valley Hospital, Inc</t>
  </si>
  <si>
    <t>Walton</t>
  </si>
  <si>
    <t>United Health Services</t>
  </si>
  <si>
    <t>Schuyler Hospital</t>
  </si>
  <si>
    <t>Montour Falls</t>
  </si>
  <si>
    <t>Cayuga Medical Center</t>
  </si>
  <si>
    <t>Gouverneur Hospital</t>
  </si>
  <si>
    <t>Gouverneur</t>
  </si>
  <si>
    <t>Saint Lawrence Health System</t>
  </si>
  <si>
    <t>Community Memorial Hospital, Inc</t>
  </si>
  <si>
    <t>Northwell Health</t>
  </si>
  <si>
    <t>Lewis County General Hospital</t>
  </si>
  <si>
    <t>Lowville</t>
  </si>
  <si>
    <t>Carthage Area Hospital, Inc</t>
  </si>
  <si>
    <t>Medina Memorial Hospital</t>
  </si>
  <si>
    <t>Medina</t>
  </si>
  <si>
    <t>Firsthealth Montgomery Memorial Hosp</t>
  </si>
  <si>
    <t>NC</t>
  </si>
  <si>
    <t>FirstHealth of the Carolinas</t>
  </si>
  <si>
    <t>Vidant Bertie  Hospital</t>
  </si>
  <si>
    <t>Windsor</t>
  </si>
  <si>
    <t>ECU Health</t>
  </si>
  <si>
    <t>Swain County Hospital</t>
  </si>
  <si>
    <t>Bryson City</t>
  </si>
  <si>
    <t>Pender Memorial Hospital</t>
  </si>
  <si>
    <t>Burgaw</t>
  </si>
  <si>
    <t>Novant Health</t>
  </si>
  <si>
    <t>Chatham Hospital Inc</t>
  </si>
  <si>
    <t>Siler City</t>
  </si>
  <si>
    <t>UNC Health Care System</t>
  </si>
  <si>
    <t>Washington County Hosp Inc</t>
  </si>
  <si>
    <t>Cape Fear Valley-Bladen County Hospital</t>
  </si>
  <si>
    <t>Cape Fear Valley Health System</t>
  </si>
  <si>
    <t>Lifebrite Community Hospital Of Stokes</t>
  </si>
  <si>
    <t>Danbury</t>
  </si>
  <si>
    <t>Vidant Chowan Hospital</t>
  </si>
  <si>
    <t>Edenton</t>
  </si>
  <si>
    <t>Transylvania Regional Hospital, Inc</t>
  </si>
  <si>
    <t>Brevard</t>
  </si>
  <si>
    <t>Alleghany  Memorial Hospital</t>
  </si>
  <si>
    <t>St Lukes Hospital</t>
  </si>
  <si>
    <t>Charles A Cannon Jr Memorial Hospital</t>
  </si>
  <si>
    <t>Linville</t>
  </si>
  <si>
    <t>Appalachian Regional Healthcare System</t>
  </si>
  <si>
    <t>The Outer Banks Hospital, Inc</t>
  </si>
  <si>
    <t>Nags Head</t>
  </si>
  <si>
    <t>Ashe Memorial Hospital</t>
  </si>
  <si>
    <t>J Arthur Dosher Memorial Hospital</t>
  </si>
  <si>
    <t>Southport</t>
  </si>
  <si>
    <t>Coastal Carolinas Health Alliance</t>
  </si>
  <si>
    <t>Erlanger Murphy Medical Center</t>
  </si>
  <si>
    <t>Murphy</t>
  </si>
  <si>
    <t>Erlanger Health System</t>
  </si>
  <si>
    <t>Blue Ridge Regional Hospital</t>
  </si>
  <si>
    <t>Spruce Pine</t>
  </si>
  <si>
    <t>Tioga Medical Center</t>
  </si>
  <si>
    <t>Tioga</t>
  </si>
  <si>
    <t>ND</t>
  </si>
  <si>
    <t>Mountrail County Medical Center Inc</t>
  </si>
  <si>
    <t>Stanley</t>
  </si>
  <si>
    <t>Mckenzie County Healthcare Systems Inc</t>
  </si>
  <si>
    <t>Watford City</t>
  </si>
  <si>
    <t>Garrison Memorial Hospital</t>
  </si>
  <si>
    <t>Garrison</t>
  </si>
  <si>
    <t>St Andrews Health Center - Cah</t>
  </si>
  <si>
    <t>Bottineau</t>
  </si>
  <si>
    <t>Sisters of Mary of the Presentation Health Sy</t>
  </si>
  <si>
    <t>Nelson County Health System</t>
  </si>
  <si>
    <t>Mcville</t>
  </si>
  <si>
    <t>Sanford Medical Center Mayville</t>
  </si>
  <si>
    <t>Mayville</t>
  </si>
  <si>
    <t>Sakakawea Medical Center - Cah</t>
  </si>
  <si>
    <t>Hazen</t>
  </si>
  <si>
    <t>Chi Lisbon Health</t>
  </si>
  <si>
    <t>Lisbon</t>
  </si>
  <si>
    <t>Northwood Deaconess Health Center</t>
  </si>
  <si>
    <t>Northwood</t>
  </si>
  <si>
    <t>Southwest Healthcare Services</t>
  </si>
  <si>
    <t>Bowman</t>
  </si>
  <si>
    <t>Chi Oakes Hospital</t>
  </si>
  <si>
    <t>Oakes</t>
  </si>
  <si>
    <t>Presentation Medical Center</t>
  </si>
  <si>
    <t>Rolla</t>
  </si>
  <si>
    <t>Carrington Health Center</t>
  </si>
  <si>
    <t>Carrington</t>
  </si>
  <si>
    <t>Pembina County Memorial Hospital</t>
  </si>
  <si>
    <t>Cavalier</t>
  </si>
  <si>
    <t>Unity Medical Center</t>
  </si>
  <si>
    <t>Grafton</t>
  </si>
  <si>
    <t>South Central Health</t>
  </si>
  <si>
    <t>Wishek</t>
  </si>
  <si>
    <t>Ashley Medical Center</t>
  </si>
  <si>
    <t>Ashley</t>
  </si>
  <si>
    <t>Chi Mercy Health</t>
  </si>
  <si>
    <t>Valley City</t>
  </si>
  <si>
    <t>St Luke's Hospital</t>
  </si>
  <si>
    <t>First Care Health Center</t>
  </si>
  <si>
    <t>Park River</t>
  </si>
  <si>
    <t>Smp Health St Aloisius</t>
  </si>
  <si>
    <t>Harvey</t>
  </si>
  <si>
    <t>Linton Hospital - Cah</t>
  </si>
  <si>
    <t>Sanford Medical Center Hillsboro</t>
  </si>
  <si>
    <t>West River Regional Medical Center</t>
  </si>
  <si>
    <t>Hettinger</t>
  </si>
  <si>
    <t>Heart Of America Medical Center</t>
  </si>
  <si>
    <t>Rugby</t>
  </si>
  <si>
    <t>Chi St Alexius Health Devils Lake</t>
  </si>
  <si>
    <t>Devils Lake</t>
  </si>
  <si>
    <t>Chi St Alexius Health Williston</t>
  </si>
  <si>
    <t>Williston</t>
  </si>
  <si>
    <t>Jamestown Regional Medical Center</t>
  </si>
  <si>
    <t>Jamestown</t>
  </si>
  <si>
    <t>Chi St Alexius Health Dickinson</t>
  </si>
  <si>
    <t>Dickinson</t>
  </si>
  <si>
    <t>Paulding County Hospital</t>
  </si>
  <si>
    <t>Paulding</t>
  </si>
  <si>
    <t>OH</t>
  </si>
  <si>
    <t>Hicksville</t>
  </si>
  <si>
    <t>Twin City Medical Center</t>
  </si>
  <si>
    <t>Dennison</t>
  </si>
  <si>
    <t>Lodi Community Hospital</t>
  </si>
  <si>
    <t>Lodi</t>
  </si>
  <si>
    <t>Cleveland Clinic</t>
  </si>
  <si>
    <t>Greenfield Area Medical Center</t>
  </si>
  <si>
    <t>Adena Health System</t>
  </si>
  <si>
    <t>Mercy Health-Allen Hospital</t>
  </si>
  <si>
    <t>Oberlin</t>
  </si>
  <si>
    <t>Uhhs Memorial Hospital Of Geneva</t>
  </si>
  <si>
    <t>University Hospitals</t>
  </si>
  <si>
    <t>University Hospitals Conneaut Medical Center</t>
  </si>
  <si>
    <t>Conneaut</t>
  </si>
  <si>
    <t>Henry County Hospital, Inc</t>
  </si>
  <si>
    <t>Napoleon</t>
  </si>
  <si>
    <t>Mercy Health - Willard Hospital</t>
  </si>
  <si>
    <t>Willard</t>
  </si>
  <si>
    <t>Harrison Community Hospital</t>
  </si>
  <si>
    <t>West Virginia University Health System</t>
  </si>
  <si>
    <t>Mercy Health - Urbana Hospital</t>
  </si>
  <si>
    <t>Urbana</t>
  </si>
  <si>
    <t>Morrow County Hospital</t>
  </si>
  <si>
    <t>Mount Gilead</t>
  </si>
  <si>
    <t>Ohiohealth</t>
  </si>
  <si>
    <t>Magruder Hospital</t>
  </si>
  <si>
    <t>Port Clinton</t>
  </si>
  <si>
    <t>Hardin Memorial Hospital</t>
  </si>
  <si>
    <t>Kenton</t>
  </si>
  <si>
    <t>Bucyrus Community Hospital</t>
  </si>
  <si>
    <t>Bucyrus</t>
  </si>
  <si>
    <t>Fostoria Community Hospital</t>
  </si>
  <si>
    <t>Fostoria</t>
  </si>
  <si>
    <t>ProMedica</t>
  </si>
  <si>
    <t>Selby General Hospital</t>
  </si>
  <si>
    <t>Marietta</t>
  </si>
  <si>
    <t>Holzer Medical Center Jackson</t>
  </si>
  <si>
    <t>Holzer Health System</t>
  </si>
  <si>
    <t>Barnesville Hospital Association, Inc</t>
  </si>
  <si>
    <t>Barnesville</t>
  </si>
  <si>
    <t>Bluffton Hospital</t>
  </si>
  <si>
    <t>Bluffton</t>
  </si>
  <si>
    <t>Blanchard Valley Health System</t>
  </si>
  <si>
    <t>Aultman Orrville Hospital</t>
  </si>
  <si>
    <t>Orrville</t>
  </si>
  <si>
    <t>Aultman Health Foundation</t>
  </si>
  <si>
    <t>Ohiohealth Shelby Hospital</t>
  </si>
  <si>
    <t>Galion Community Hospital</t>
  </si>
  <si>
    <t>Galion</t>
  </si>
  <si>
    <t>Community Hospitals And Wellness Centers</t>
  </si>
  <si>
    <t>Defiance Regional Medical Center</t>
  </si>
  <si>
    <t>Defiance</t>
  </si>
  <si>
    <t>Wyandot Memorial Hospital</t>
  </si>
  <si>
    <t>Upper Sandusky</t>
  </si>
  <si>
    <t>Hocking Valley Community Hospital</t>
  </si>
  <si>
    <t>Logan</t>
  </si>
  <si>
    <t>The Ohio State University Wexner Medical Cent</t>
  </si>
  <si>
    <t>Adena Fayette Medical Center</t>
  </si>
  <si>
    <t>Washington Ch</t>
  </si>
  <si>
    <t>Highland District Hospital</t>
  </si>
  <si>
    <t>Fulton County Health Center</t>
  </si>
  <si>
    <t>Wauseon</t>
  </si>
  <si>
    <t>Adena Pike Medical Center</t>
  </si>
  <si>
    <t>Atoka County Medical Center</t>
  </si>
  <si>
    <t>Atoka</t>
  </si>
  <si>
    <t>OK</t>
  </si>
  <si>
    <t>Prague Regional Memorial Hospital</t>
  </si>
  <si>
    <t>Prague</t>
  </si>
  <si>
    <t>Mercy Hospital Watonga, Inc</t>
  </si>
  <si>
    <t>Watonga</t>
  </si>
  <si>
    <t>Roger Mills Memorial Hospital</t>
  </si>
  <si>
    <t>Cheyenne</t>
  </si>
  <si>
    <t>Mercy Hospital Tishomingo</t>
  </si>
  <si>
    <t>Tishomingo</t>
  </si>
  <si>
    <t>Ascension St John Nowata</t>
  </si>
  <si>
    <t>Nowata</t>
  </si>
  <si>
    <t>Mercy Health Love County</t>
  </si>
  <si>
    <t>Cimarron Memorial Hospital</t>
  </si>
  <si>
    <t>Boise City</t>
  </si>
  <si>
    <t>Mercy Hospital Healdton, Inc.</t>
  </si>
  <si>
    <t>Healdton</t>
  </si>
  <si>
    <t>Ascension St John Sapulpa</t>
  </si>
  <si>
    <t>Sapulpa</t>
  </si>
  <si>
    <t>Mercy Hospital Kingfisher, Inc</t>
  </si>
  <si>
    <t>Kingfisher</t>
  </si>
  <si>
    <t>The Physicians' Hospital In Anadarko</t>
  </si>
  <si>
    <t>Anadarko</t>
  </si>
  <si>
    <t>Mercy Hospital Logan County, Inc</t>
  </si>
  <si>
    <t>Guthrie</t>
  </si>
  <si>
    <t>Cleveland Area Hospital</t>
  </si>
  <si>
    <t>Cleveland</t>
  </si>
  <si>
    <t>Holdenville General Hospital</t>
  </si>
  <si>
    <t>Holdenville</t>
  </si>
  <si>
    <t>Beaver County Memorial Hospital</t>
  </si>
  <si>
    <t>Beaver</t>
  </si>
  <si>
    <t>Weatherford Regional Hospital, Inc Of Weatherford</t>
  </si>
  <si>
    <t>Weatherford</t>
  </si>
  <si>
    <t>Harper County Community Hospital</t>
  </si>
  <si>
    <t>Buffalo</t>
  </si>
  <si>
    <t>Cordell Memorial Hospital</t>
  </si>
  <si>
    <t>Cordell</t>
  </si>
  <si>
    <t>Alliancehealth Madill</t>
  </si>
  <si>
    <t>Madill</t>
  </si>
  <si>
    <t>Arbuckle Memorial Hospital Authority</t>
  </si>
  <si>
    <t>Sulphur</t>
  </si>
  <si>
    <t>Fairview Regional Medical Center Authority</t>
  </si>
  <si>
    <t>Fairview</t>
  </si>
  <si>
    <t>Drumright Regional Hospital</t>
  </si>
  <si>
    <t>Drumright</t>
  </si>
  <si>
    <t>Creek Nation Community Hospital</t>
  </si>
  <si>
    <t>Okemah</t>
  </si>
  <si>
    <t>Carnegie Tri-County Municipal Hospital</t>
  </si>
  <si>
    <t>Carnegie</t>
  </si>
  <si>
    <t>Newman Memorial Hospital</t>
  </si>
  <si>
    <t>Shattuck</t>
  </si>
  <si>
    <t>Eastern Oklahoma Medical Center</t>
  </si>
  <si>
    <t>Poteau</t>
  </si>
  <si>
    <t>Memorial Hospital Of Texas County Authority</t>
  </si>
  <si>
    <t>Guymon</t>
  </si>
  <si>
    <t>Share Medical Center</t>
  </si>
  <si>
    <t>Alva</t>
  </si>
  <si>
    <t>Peacehealth Cottage Grove Community Medical Center</t>
  </si>
  <si>
    <t>Cottage Grove</t>
  </si>
  <si>
    <t>OR</t>
  </si>
  <si>
    <t>Samaritan North Lincoln Hospital</t>
  </si>
  <si>
    <t>Lincoln City</t>
  </si>
  <si>
    <t>Samaritan Health Services</t>
  </si>
  <si>
    <t>Providence Seaside Hospital</t>
  </si>
  <si>
    <t>Seaside</t>
  </si>
  <si>
    <t>Southern Coos Hospital &amp; Health Center</t>
  </si>
  <si>
    <t>Bandon</t>
  </si>
  <si>
    <t>Blue Mountain Hospital</t>
  </si>
  <si>
    <t>John Day</t>
  </si>
  <si>
    <t>Wallowa Memorial Hospital</t>
  </si>
  <si>
    <t>Enterprise</t>
  </si>
  <si>
    <t>Harney District Hospital</t>
  </si>
  <si>
    <t>Burns</t>
  </si>
  <si>
    <t>Salem Health West Valley</t>
  </si>
  <si>
    <t>Dallas</t>
  </si>
  <si>
    <t>Salem Health Hospitals and Clinics</t>
  </si>
  <si>
    <t>Lake District Hospital</t>
  </si>
  <si>
    <t>Lakeview</t>
  </si>
  <si>
    <t>Legacy Health</t>
  </si>
  <si>
    <t>Pioneer Memorial Hospital</t>
  </si>
  <si>
    <t>Heppner</t>
  </si>
  <si>
    <t>Lower Umpqua Hospital District</t>
  </si>
  <si>
    <t>Reedsport</t>
  </si>
  <si>
    <t>Coquille Valley Hospital</t>
  </si>
  <si>
    <t>Coquille</t>
  </si>
  <si>
    <t>St Charles Prineville</t>
  </si>
  <si>
    <t>Prineville</t>
  </si>
  <si>
    <t>Saint Charles Health System</t>
  </si>
  <si>
    <t>Samaritan Pacific Community Hospital</t>
  </si>
  <si>
    <t>Newport</t>
  </si>
  <si>
    <t>Saint Alphonsus Medical Center - Baker City, Inc</t>
  </si>
  <si>
    <t>Baker City</t>
  </si>
  <si>
    <t>Peace Harbor Medical Center</t>
  </si>
  <si>
    <t>Florence</t>
  </si>
  <si>
    <t>Adventist Health Tillamook</t>
  </si>
  <si>
    <t>Tillamook</t>
  </si>
  <si>
    <t>Providence Hood River Memorial Hospital</t>
  </si>
  <si>
    <t>Hood River</t>
  </si>
  <si>
    <t>St Anthony Hospital</t>
  </si>
  <si>
    <t>Pendleton</t>
  </si>
  <si>
    <t>Columbia Memorial Hospital</t>
  </si>
  <si>
    <t>Astoria</t>
  </si>
  <si>
    <t>Grande Ronde Hospital</t>
  </si>
  <si>
    <t>La Grande</t>
  </si>
  <si>
    <t>Grande Ronde Hospital and Clinics</t>
  </si>
  <si>
    <t>Curry General Hospital</t>
  </si>
  <si>
    <t>Gold Beach</t>
  </si>
  <si>
    <t>Samaritan Lebanon Community Hospital</t>
  </si>
  <si>
    <t>St Charles Madras</t>
  </si>
  <si>
    <t>Madras</t>
  </si>
  <si>
    <t>Good Shepherd Medical Center</t>
  </si>
  <si>
    <t>Hermiston</t>
  </si>
  <si>
    <t>Geisinger Jersey Shore Hospital</t>
  </si>
  <si>
    <t>Jersey Shore</t>
  </si>
  <si>
    <t>PA</t>
  </si>
  <si>
    <t>Geisinger</t>
  </si>
  <si>
    <t>Upmc Muncy</t>
  </si>
  <si>
    <t>Muncy</t>
  </si>
  <si>
    <t>UPMC</t>
  </si>
  <si>
    <t>Conemaugh Meyersdale Medical Center</t>
  </si>
  <si>
    <t>Meyersdale</t>
  </si>
  <si>
    <t>Fulton County Medical Center</t>
  </si>
  <si>
    <t>Mcconnellsburg</t>
  </si>
  <si>
    <t>Bucktail Medical Center</t>
  </si>
  <si>
    <t>Renovo</t>
  </si>
  <si>
    <t>Troy Community Hospital</t>
  </si>
  <si>
    <t>Guthrie Healthcare System</t>
  </si>
  <si>
    <t>Endless Mountains Health Systems</t>
  </si>
  <si>
    <t>Montrose</t>
  </si>
  <si>
    <t>Penn Highlands Tyrone</t>
  </si>
  <si>
    <t>Tyrone</t>
  </si>
  <si>
    <t>Penn Highlands Healthcare</t>
  </si>
  <si>
    <t>Lecom Health Corry Memorial Hospital</t>
  </si>
  <si>
    <t>Corry</t>
  </si>
  <si>
    <t>Lecom Health</t>
  </si>
  <si>
    <t>Barnes-Kasson County Hospital</t>
  </si>
  <si>
    <t>Susquehanna</t>
  </si>
  <si>
    <t>Penn Highlands Brookville</t>
  </si>
  <si>
    <t>Brookville</t>
  </si>
  <si>
    <t>Upmc Cole</t>
  </si>
  <si>
    <t>Coudersport</t>
  </si>
  <si>
    <t>Titusville Area Hospital</t>
  </si>
  <si>
    <t>Titusville</t>
  </si>
  <si>
    <t>Meadville Medical Center</t>
  </si>
  <si>
    <t>Penn Highlands Elk</t>
  </si>
  <si>
    <t>Saint Marys</t>
  </si>
  <si>
    <t>Upmc Wellsboro</t>
  </si>
  <si>
    <t>Wellsboro</t>
  </si>
  <si>
    <t>Allendale County Hospital</t>
  </si>
  <si>
    <t>SC</t>
  </si>
  <si>
    <t>Abbeville Area Medical Center</t>
  </si>
  <si>
    <t>Abbeville</t>
  </si>
  <si>
    <t>Williamsburg Regional Hospital</t>
  </si>
  <si>
    <t>Kingstree</t>
  </si>
  <si>
    <t>Madison Regional Health System</t>
  </si>
  <si>
    <t>SD</t>
  </si>
  <si>
    <t>Faulkton Area Medical Center</t>
  </si>
  <si>
    <t>Faulkton</t>
  </si>
  <si>
    <t>Avera Missouri River Health Center</t>
  </si>
  <si>
    <t>Gettysburg</t>
  </si>
  <si>
    <t>Douglas County Memorial Hospital-Cah</t>
  </si>
  <si>
    <t>Armour</t>
  </si>
  <si>
    <t>Platte Health Center</t>
  </si>
  <si>
    <t>Platte</t>
  </si>
  <si>
    <t>Sanford Clear Lake Medical Center</t>
  </si>
  <si>
    <t>Clear Lake</t>
  </si>
  <si>
    <t>Eureka Community Health Services - Cah</t>
  </si>
  <si>
    <t>Burke</t>
  </si>
  <si>
    <t>Avera Flandreau Hospital - Cah</t>
  </si>
  <si>
    <t>Flandreau</t>
  </si>
  <si>
    <t>Sanford Hospital Webster - Cah</t>
  </si>
  <si>
    <t>Webster</t>
  </si>
  <si>
    <t>Marshall County Healthcare Center - Cah</t>
  </si>
  <si>
    <t>Britton</t>
  </si>
  <si>
    <t>Freeman Medical Center - Cah</t>
  </si>
  <si>
    <t>Freeman</t>
  </si>
  <si>
    <t>Bennett County Hospital And Nursing Home - Cah</t>
  </si>
  <si>
    <t>Martin</t>
  </si>
  <si>
    <t>Wagner Community Memorial Hospital - Cah</t>
  </si>
  <si>
    <t>Wagner</t>
  </si>
  <si>
    <t>Redfield</t>
  </si>
  <si>
    <t>Landmann-Jungman Memorial Hospital - Cah</t>
  </si>
  <si>
    <t>Scotland</t>
  </si>
  <si>
    <t>Bowdle Hospital - Cah</t>
  </si>
  <si>
    <t>Bowdle</t>
  </si>
  <si>
    <t>Hans P Peterson Memorial Hospital - Cah</t>
  </si>
  <si>
    <t>Philip</t>
  </si>
  <si>
    <t>Monument Health</t>
  </si>
  <si>
    <t>Monument Health Lead-Deadwood Hospital</t>
  </si>
  <si>
    <t>Deadwood</t>
  </si>
  <si>
    <t>Monument Health Sturgis Hospital</t>
  </si>
  <si>
    <t>Sturgis</t>
  </si>
  <si>
    <t>Fall River Hospital - Cah</t>
  </si>
  <si>
    <t>Hot Springs</t>
  </si>
  <si>
    <t>Monument Health Custer Hospital</t>
  </si>
  <si>
    <t>Custer</t>
  </si>
  <si>
    <t>Avera Weskota Memorial Medical Center - Cah</t>
  </si>
  <si>
    <t>Wessington Springs</t>
  </si>
  <si>
    <t>Mobridge Regional Hospital - Cah</t>
  </si>
  <si>
    <t>Mobridge</t>
  </si>
  <si>
    <t>Milbank Area Hospital/Avera Health</t>
  </si>
  <si>
    <t>Milbank</t>
  </si>
  <si>
    <t>St Michael's Hospital - Cah</t>
  </si>
  <si>
    <t>Tyndall</t>
  </si>
  <si>
    <t>Sanford Chamberlain Medical Center</t>
  </si>
  <si>
    <t>Chamberlain</t>
  </si>
  <si>
    <t>Avera St Benedict Health Center - Cah</t>
  </si>
  <si>
    <t>Parkston</t>
  </si>
  <si>
    <t>Avera Dells Area Hospital  - Cah</t>
  </si>
  <si>
    <t>Dell Rapids</t>
  </si>
  <si>
    <t>Avera De Smet Memorial Hospital - Cah</t>
  </si>
  <si>
    <t>De Smet</t>
  </si>
  <si>
    <t>Sanford Canton-Inwood Medical Center - Cah</t>
  </si>
  <si>
    <t>Canton</t>
  </si>
  <si>
    <t>Winner Regional Healthcare Center - Cah</t>
  </si>
  <si>
    <t>Winner</t>
  </si>
  <si>
    <t>Huron Regional Medical Center</t>
  </si>
  <si>
    <t>Huron</t>
  </si>
  <si>
    <t>Sanford Vermillion Hospital</t>
  </si>
  <si>
    <t>Vermillion</t>
  </si>
  <si>
    <t>Avera Hand County Memorial Hospital And Clinic</t>
  </si>
  <si>
    <t>Miller</t>
  </si>
  <si>
    <t>Avera Gregory Hospital</t>
  </si>
  <si>
    <t>Gregory</t>
  </si>
  <si>
    <t>Coteau Des Prairies Health Care System</t>
  </si>
  <si>
    <t>Sisseton</t>
  </si>
  <si>
    <t>Ascension Saint Thomas Hickman</t>
  </si>
  <si>
    <t>TN</t>
  </si>
  <si>
    <t>Trousdale Medical Center</t>
  </si>
  <si>
    <t>Hartsville</t>
  </si>
  <si>
    <t>Ascension Saint Thomas Three Rivers</t>
  </si>
  <si>
    <t>Johnson County Community Hospital</t>
  </si>
  <si>
    <t>Mountain City</t>
  </si>
  <si>
    <t>Ballad Health</t>
  </si>
  <si>
    <t>Macon Community Hospital</t>
  </si>
  <si>
    <t>Lafayette</t>
  </si>
  <si>
    <t>Erlanger Bledsoe Hospital</t>
  </si>
  <si>
    <t>Pikeville</t>
  </si>
  <si>
    <t>Riverview Regional Medical Center</t>
  </si>
  <si>
    <t>Marshall Medical Center</t>
  </si>
  <si>
    <t>Lewisburg</t>
  </si>
  <si>
    <t>Maury Regional Medical Center</t>
  </si>
  <si>
    <t>Rhea Medical Center</t>
  </si>
  <si>
    <t>Dayton</t>
  </si>
  <si>
    <t>Hancock County Hospital</t>
  </si>
  <si>
    <t>Sneedville</t>
  </si>
  <si>
    <t>West Tennessee Healthcare Camden Hospital</t>
  </si>
  <si>
    <t>Camden</t>
  </si>
  <si>
    <t>West Tennessee Healthcare</t>
  </si>
  <si>
    <t>Parmer County Community Hospital</t>
  </si>
  <si>
    <t>Friona</t>
  </si>
  <si>
    <t>TX</t>
  </si>
  <si>
    <t>Limestone Medical Center</t>
  </si>
  <si>
    <t>Groesbeck</t>
  </si>
  <si>
    <t>Burleson St Joseph Health Center</t>
  </si>
  <si>
    <t>Kimble Hospital</t>
  </si>
  <si>
    <t>Junction</t>
  </si>
  <si>
    <t>Iraan General Hospital</t>
  </si>
  <si>
    <t>Iraan</t>
  </si>
  <si>
    <t>Yoakum County Hospital</t>
  </si>
  <si>
    <t>Denver City</t>
  </si>
  <si>
    <t>Mccamey Hospital</t>
  </si>
  <si>
    <t>Mccamey</t>
  </si>
  <si>
    <t>Ballinger Memorial Hospital</t>
  </si>
  <si>
    <t>Ballinger</t>
  </si>
  <si>
    <t>Sweeny Community Hospital</t>
  </si>
  <si>
    <t>Sweeny</t>
  </si>
  <si>
    <t>Rice Medical Center</t>
  </si>
  <si>
    <t>Eagle Lake</t>
  </si>
  <si>
    <t>Fisher County Hospital District</t>
  </si>
  <si>
    <t>Rotan</t>
  </si>
  <si>
    <t>Winkler County Memorial Hospital</t>
  </si>
  <si>
    <t>Kermit</t>
  </si>
  <si>
    <t>North Runnels Hospital</t>
  </si>
  <si>
    <t>Winters</t>
  </si>
  <si>
    <t>Madison St Joseph Health Center</t>
  </si>
  <si>
    <t>Madisonville</t>
  </si>
  <si>
    <t>Refugio County Memorial Hospital</t>
  </si>
  <si>
    <t>Refugio</t>
  </si>
  <si>
    <t>Stonewall Memorial Hospital District</t>
  </si>
  <si>
    <t>Aspermont</t>
  </si>
  <si>
    <t>Christus Mother Frances Hospital- Jacksonville</t>
  </si>
  <si>
    <t>Jacksonville</t>
  </si>
  <si>
    <t>Omnipoint Health Hospital</t>
  </si>
  <si>
    <t>Anahuac</t>
  </si>
  <si>
    <t>Adventhealth Rollins Brook</t>
  </si>
  <si>
    <t>Lampasas</t>
  </si>
  <si>
    <t>Lillian M Hudspeth Memorial Hospital</t>
  </si>
  <si>
    <t>Sonora</t>
  </si>
  <si>
    <t>Concho County Hospital</t>
  </si>
  <si>
    <t>Eden</t>
  </si>
  <si>
    <t>Riceland Medical Center</t>
  </si>
  <si>
    <t>Winnie</t>
  </si>
  <si>
    <t>Medina Regional Hospital</t>
  </si>
  <si>
    <t>Hondo</t>
  </si>
  <si>
    <t>Coon Memorial Hospital</t>
  </si>
  <si>
    <t>Dalhart</t>
  </si>
  <si>
    <t>Palacios Community Medical Center</t>
  </si>
  <si>
    <t>Palacios</t>
  </si>
  <si>
    <t>Martin County Hospital District</t>
  </si>
  <si>
    <t>Stanton</t>
  </si>
  <si>
    <t>Muenster Memorial Hospital</t>
  </si>
  <si>
    <t>Muenster</t>
  </si>
  <si>
    <t>W J Mangold Memorial Hospital</t>
  </si>
  <si>
    <t>Lockney</t>
  </si>
  <si>
    <t>Throckmorton County Memorial Hospital</t>
  </si>
  <si>
    <t>Throckmorton</t>
  </si>
  <si>
    <t>Shamrock General Hospital</t>
  </si>
  <si>
    <t>Shamrock</t>
  </si>
  <si>
    <t>Haskell Memorial Hospital</t>
  </si>
  <si>
    <t>Haskell</t>
  </si>
  <si>
    <t>Mitchell County Hospital District</t>
  </si>
  <si>
    <t>Colorado City</t>
  </si>
  <si>
    <t>Electra Memorial Hospital</t>
  </si>
  <si>
    <t>Electra</t>
  </si>
  <si>
    <t>Hansford County Hospital</t>
  </si>
  <si>
    <t>Spearman</t>
  </si>
  <si>
    <t>Yoakum Community Hospital</t>
  </si>
  <si>
    <t>Yoakum</t>
  </si>
  <si>
    <t>Heart Of Texas Memorial Hospital</t>
  </si>
  <si>
    <t>Brady</t>
  </si>
  <si>
    <t>Swisher Memorial Hospital</t>
  </si>
  <si>
    <t>Tulia</t>
  </si>
  <si>
    <t>Plains Memorial Hospital</t>
  </si>
  <si>
    <t>Dimmitt</t>
  </si>
  <si>
    <t>Lynn County Hospital District</t>
  </si>
  <si>
    <t>Tahoka</t>
  </si>
  <si>
    <t>Hardeman County Memorial Hospital</t>
  </si>
  <si>
    <t>Quanah</t>
  </si>
  <si>
    <t>Crane County Hospital District</t>
  </si>
  <si>
    <t>Crane</t>
  </si>
  <si>
    <t>Hamilton Hospital</t>
  </si>
  <si>
    <t>Olney</t>
  </si>
  <si>
    <t>Memorial Medical Center</t>
  </si>
  <si>
    <t>Port Lavaca</t>
  </si>
  <si>
    <t>Seminole</t>
  </si>
  <si>
    <t>Ochiltree General Hospital</t>
  </si>
  <si>
    <t>Perryton</t>
  </si>
  <si>
    <t>Chi St Lukes Health Memorial San Augustine</t>
  </si>
  <si>
    <t>San Augustine</t>
  </si>
  <si>
    <t>Sabine County Hospital</t>
  </si>
  <si>
    <t>Hemphill</t>
  </si>
  <si>
    <t>Clay County Memorial Hospital</t>
  </si>
  <si>
    <t>Henrietta</t>
  </si>
  <si>
    <t>Jackson Healthcare Center</t>
  </si>
  <si>
    <t>Edna</t>
  </si>
  <si>
    <t>Otto Kaiser Memorial Hospital</t>
  </si>
  <si>
    <t>Kenedy</t>
  </si>
  <si>
    <t>Ascension Seton Highland Lakes</t>
  </si>
  <si>
    <t>Burnet</t>
  </si>
  <si>
    <t>Cochran Memorial Hospital</t>
  </si>
  <si>
    <t>Ut Health East Texas Pittsburg Hospital</t>
  </si>
  <si>
    <t>Pittsburg</t>
  </si>
  <si>
    <t>Ardent Health Services</t>
  </si>
  <si>
    <t>Golden Plains Community Hospital</t>
  </si>
  <si>
    <t>Borger</t>
  </si>
  <si>
    <t>Tmc- Bonham Hospital</t>
  </si>
  <si>
    <t>Bonham</t>
  </si>
  <si>
    <t>Ascension Seton Edgar B Davis</t>
  </si>
  <si>
    <t>Luling</t>
  </si>
  <si>
    <t>Muleshoe Area Medical Center</t>
  </si>
  <si>
    <t>Muleshoe</t>
  </si>
  <si>
    <t>Ward Memorial Hospital</t>
  </si>
  <si>
    <t>Monahans</t>
  </si>
  <si>
    <t>Baylor Scott &amp; White Medical Center -Taylor</t>
  </si>
  <si>
    <t>Taylor</t>
  </si>
  <si>
    <t>Baylor Scott and White Health</t>
  </si>
  <si>
    <t>Liberty Dayton Regional Medical Center</t>
  </si>
  <si>
    <t>Lavaca Medical Center</t>
  </si>
  <si>
    <t>Hallettsville</t>
  </si>
  <si>
    <t>Reeves County Hospital District</t>
  </si>
  <si>
    <t>Pecos</t>
  </si>
  <si>
    <t>Big Bend Regional Medical Center</t>
  </si>
  <si>
    <t>Alpine</t>
  </si>
  <si>
    <t>Coryell Memorial Hospital</t>
  </si>
  <si>
    <t>Gatesville</t>
  </si>
  <si>
    <t>Christus Mother Frances Hospital- Winnsboro</t>
  </si>
  <si>
    <t>Winnsboro</t>
  </si>
  <si>
    <t>Comanche County Medical Center</t>
  </si>
  <si>
    <t>Comanche</t>
  </si>
  <si>
    <t>Cogdell Memorial Hospital</t>
  </si>
  <si>
    <t>Snyder</t>
  </si>
  <si>
    <t>Goodall Witcher Hospital</t>
  </si>
  <si>
    <t>Clifton</t>
  </si>
  <si>
    <t>Uvalde Memorial Hospital</t>
  </si>
  <si>
    <t>Uvalde</t>
  </si>
  <si>
    <t>Pecos County Memorial Hospital</t>
  </si>
  <si>
    <t>Fort Stockton</t>
  </si>
  <si>
    <t>Hamilton General Hospital</t>
  </si>
  <si>
    <t>Delta Community Hospital</t>
  </si>
  <si>
    <t>Delta</t>
  </si>
  <si>
    <t>UT</t>
  </si>
  <si>
    <t>Fillmore Community Hospital</t>
  </si>
  <si>
    <t>Fillmore</t>
  </si>
  <si>
    <t>Moab Regional Hospital</t>
  </si>
  <si>
    <t>Moab</t>
  </si>
  <si>
    <t>Sanpete Valley Hospital - Cah</t>
  </si>
  <si>
    <t>Central Valley Medical Center - Cah</t>
  </si>
  <si>
    <t>Nephi</t>
  </si>
  <si>
    <t>Milford Memorial Hospital</t>
  </si>
  <si>
    <t>Milford</t>
  </si>
  <si>
    <t>Heber Valley Hospital</t>
  </si>
  <si>
    <t>Heber City</t>
  </si>
  <si>
    <t>San Juan Hospital</t>
  </si>
  <si>
    <t>Kane County Hospital</t>
  </si>
  <si>
    <t>Kanab</t>
  </si>
  <si>
    <t>Blanding</t>
  </si>
  <si>
    <t>Garfield Memorial Hospital</t>
  </si>
  <si>
    <t>Panguitch</t>
  </si>
  <si>
    <t>Beaver Valley Hospital</t>
  </si>
  <si>
    <t>Grace Cottage Hospital</t>
  </si>
  <si>
    <t>Townshend</t>
  </si>
  <si>
    <t>VT</t>
  </si>
  <si>
    <t>Gifford Medical Center</t>
  </si>
  <si>
    <t>Randolph</t>
  </si>
  <si>
    <t>Gifford Health Care</t>
  </si>
  <si>
    <t>Mt Ascutney Hospital</t>
  </si>
  <si>
    <t>Northeastern Vermont Regional Hospital</t>
  </si>
  <si>
    <t>Saint Johnsbury</t>
  </si>
  <si>
    <t>North Country Hospital And Health Center</t>
  </si>
  <si>
    <t>North Country Hospital and Health Center</t>
  </si>
  <si>
    <t>Copley Hospital</t>
  </si>
  <si>
    <t>Morrisville</t>
  </si>
  <si>
    <t>Springfield Hospital</t>
  </si>
  <si>
    <t>Porter Hospital, Inc</t>
  </si>
  <si>
    <t>Middlebury</t>
  </si>
  <si>
    <t>Bath Community Hospital</t>
  </si>
  <si>
    <t>VA</t>
  </si>
  <si>
    <t>Carilion Clinic</t>
  </si>
  <si>
    <t>Carilion Giles Community Hospital</t>
  </si>
  <si>
    <t>Pearisburg</t>
  </si>
  <si>
    <t>Dickenson Community Hospital</t>
  </si>
  <si>
    <t>Clintwood</t>
  </si>
  <si>
    <t>Carilion Stonewall Jackson Hospital</t>
  </si>
  <si>
    <t>Shenandoah Memorial Hospital</t>
  </si>
  <si>
    <t>Woodstock</t>
  </si>
  <si>
    <t>Valley Health</t>
  </si>
  <si>
    <t>Page Memorial Hospital, Inc</t>
  </si>
  <si>
    <t>Luray</t>
  </si>
  <si>
    <t>Rappahannock General Hospital</t>
  </si>
  <si>
    <t>Kilmarnock</t>
  </si>
  <si>
    <t>Garfield County Memorial Hospital</t>
  </si>
  <si>
    <t>Pomeroy</t>
  </si>
  <si>
    <t>WA</t>
  </si>
  <si>
    <t>Dayton General Hospital</t>
  </si>
  <si>
    <t>Willapa Harbor Hospital</t>
  </si>
  <si>
    <t>South Bend</t>
  </si>
  <si>
    <t>Summit Pacific Medical Center</t>
  </si>
  <si>
    <t>Elma</t>
  </si>
  <si>
    <t>Lincoln Hospital</t>
  </si>
  <si>
    <t>Davenport</t>
  </si>
  <si>
    <t>Odessa Memorial Healthcare Center</t>
  </si>
  <si>
    <t>Odessa</t>
  </si>
  <si>
    <t>Coulee Medical Center</t>
  </si>
  <si>
    <t>Grand Coulee</t>
  </si>
  <si>
    <t>Providence St Joseph Hospital</t>
  </si>
  <si>
    <t>Chewelah</t>
  </si>
  <si>
    <t>Newport Community Hospital</t>
  </si>
  <si>
    <t>East Adams Rural Hospital</t>
  </si>
  <si>
    <t>Ritzville</t>
  </si>
  <si>
    <t>Prosser Memorial Hospital</t>
  </si>
  <si>
    <t>Prosser</t>
  </si>
  <si>
    <t>Leavenworth</t>
  </si>
  <si>
    <t>Ocean Beach Hospital</t>
  </si>
  <si>
    <t>Ilwaco</t>
  </si>
  <si>
    <t>Skyline Hospital</t>
  </si>
  <si>
    <t>White Salmon</t>
  </si>
  <si>
    <t>Klickitat Valley Hospital</t>
  </si>
  <si>
    <t>Goldendale</t>
  </si>
  <si>
    <t>Columbia Basin Hospital</t>
  </si>
  <si>
    <t>Ephrata</t>
  </si>
  <si>
    <t>Othello Community Hospital</t>
  </si>
  <si>
    <t>Othello</t>
  </si>
  <si>
    <t>Arbor Health Morton Hospital</t>
  </si>
  <si>
    <t>Quincy Valley Hospital</t>
  </si>
  <si>
    <t>North Valley Hospital</t>
  </si>
  <si>
    <t>Tonasket</t>
  </si>
  <si>
    <t>Ferry County Memorial Hospital</t>
  </si>
  <si>
    <t>Republic</t>
  </si>
  <si>
    <t>Jefferson Healthcare</t>
  </si>
  <si>
    <t>Port Townsend</t>
  </si>
  <si>
    <t>Three Rivers Hospital</t>
  </si>
  <si>
    <t>Brewster</t>
  </si>
  <si>
    <t>Forks Community Hospital</t>
  </si>
  <si>
    <t>Forks</t>
  </si>
  <si>
    <t>Providence Mount Carmel Hospital</t>
  </si>
  <si>
    <t>Colville</t>
  </si>
  <si>
    <t>Whitman Hospital And Medical Center</t>
  </si>
  <si>
    <t>Colfax</t>
  </si>
  <si>
    <t>Mid Valley Hospital</t>
  </si>
  <si>
    <t>Omak</t>
  </si>
  <si>
    <t>Peacehealth United General Medical Center</t>
  </si>
  <si>
    <t>Sedro Woolley</t>
  </si>
  <si>
    <t>Astria Sunnyside Hospital</t>
  </si>
  <si>
    <t>Sunnyside</t>
  </si>
  <si>
    <t>Astria Health System</t>
  </si>
  <si>
    <t>Pullman Regional Hospital</t>
  </si>
  <si>
    <t>Pullman</t>
  </si>
  <si>
    <t>Tri-State Memorial Hospital</t>
  </si>
  <si>
    <t>Clarkston</t>
  </si>
  <si>
    <t>Tri State Memorial Hospital</t>
  </si>
  <si>
    <t>Kittitas Valley Community Hospital</t>
  </si>
  <si>
    <t>Ellensburg</t>
  </si>
  <si>
    <t>Lake Chelan Community Hospital</t>
  </si>
  <si>
    <t>Chelan</t>
  </si>
  <si>
    <t>St Elizabeth Hospital</t>
  </si>
  <si>
    <t>Enumclaw</t>
  </si>
  <si>
    <t>Mason General Hospital &amp; Family Of Clinics</t>
  </si>
  <si>
    <t>Shelton</t>
  </si>
  <si>
    <t>Lourdes Medical Center</t>
  </si>
  <si>
    <t>Pasco</t>
  </si>
  <si>
    <t>Snoqualmie Valley Hospital</t>
  </si>
  <si>
    <t>Snoqualmie</t>
  </si>
  <si>
    <t>Whidbeyhealth Medical Center</t>
  </si>
  <si>
    <t>Coupeville</t>
  </si>
  <si>
    <t>Peacehealth Peace Island Medical Center</t>
  </si>
  <si>
    <t>Friday Harbor</t>
  </si>
  <si>
    <t>Broaddus Hospital Association, Inc</t>
  </si>
  <si>
    <t>Philippi</t>
  </si>
  <si>
    <t>WV</t>
  </si>
  <si>
    <t>Davis Health System</t>
  </si>
  <si>
    <t>Webster Memorial Hospital</t>
  </si>
  <si>
    <t>Webster Springs</t>
  </si>
  <si>
    <t>Minnie Hamilton Health System</t>
  </si>
  <si>
    <t>Grantsville</t>
  </si>
  <si>
    <t>Roane General Hospital</t>
  </si>
  <si>
    <t>Spencer</t>
  </si>
  <si>
    <t>Grafton City Hospital, Inc</t>
  </si>
  <si>
    <t>Braxton County Memorial Hospital, Inc</t>
  </si>
  <si>
    <t>Gassaway</t>
  </si>
  <si>
    <t>Valley Health War Memorial Hospital</t>
  </si>
  <si>
    <t>Berkeley Springs</t>
  </si>
  <si>
    <t>Summers County Arh Hospital</t>
  </si>
  <si>
    <t>Hinton</t>
  </si>
  <si>
    <t>Hampshire Memorial Hospital</t>
  </si>
  <si>
    <t>Romney</t>
  </si>
  <si>
    <t>Preston Memorial Hospital</t>
  </si>
  <si>
    <t>Kingwood</t>
  </si>
  <si>
    <t>Mon Health System</t>
  </si>
  <si>
    <t>Boone Memorial Hospital, Inc</t>
  </si>
  <si>
    <t>Pocahontas Memorial Hospital</t>
  </si>
  <si>
    <t>Buckeye</t>
  </si>
  <si>
    <t>Potomac Valley Hospital Of Wv, Inc</t>
  </si>
  <si>
    <t>Keyser</t>
  </si>
  <si>
    <t>Grant Memorial Hospital</t>
  </si>
  <si>
    <t>Plateau Medical Center</t>
  </si>
  <si>
    <t>Oak Hill</t>
  </si>
  <si>
    <t>Montgomery General Hospital</t>
  </si>
  <si>
    <t>Montgomery</t>
  </si>
  <si>
    <t>Jefferson Medical Center</t>
  </si>
  <si>
    <t>Ranson</t>
  </si>
  <si>
    <t>Jackson General Hospital</t>
  </si>
  <si>
    <t>St Joseph's Hospital Of Buckhannon, Inc</t>
  </si>
  <si>
    <t>Buckhannon</t>
  </si>
  <si>
    <t>Aspirus Eagle River Hospital</t>
  </si>
  <si>
    <t>Eagle River</t>
  </si>
  <si>
    <t>WI</t>
  </si>
  <si>
    <t>Mayo Clinic Health System-Oakridge</t>
  </si>
  <si>
    <t>Osseo</t>
  </si>
  <si>
    <t>Thedacare Medical Center - Wild Rose Inc</t>
  </si>
  <si>
    <t>Wild Rose</t>
  </si>
  <si>
    <t>ThedaCare</t>
  </si>
  <si>
    <t>Gundersen St Josephs Hospital And Clinics</t>
  </si>
  <si>
    <t>Mayo Clinic Hlth Systm Franciscan Hlthcare Sparta</t>
  </si>
  <si>
    <t>Adventhealth Durand</t>
  </si>
  <si>
    <t>Durand</t>
  </si>
  <si>
    <t>Amery Hospital &amp; Clinic</t>
  </si>
  <si>
    <t>Amery</t>
  </si>
  <si>
    <t>Moundview Memorial Hospital And Clinics</t>
  </si>
  <si>
    <t>Friendship</t>
  </si>
  <si>
    <t>Hshs St Clare Memorial Hospital</t>
  </si>
  <si>
    <t>Oconto Falls</t>
  </si>
  <si>
    <t>Aspirus Stanley Hospital</t>
  </si>
  <si>
    <t>Memorial Hospital Of Lafayette County</t>
  </si>
  <si>
    <t>Darlington</t>
  </si>
  <si>
    <t>Aspirus Tomahawk Hospital</t>
  </si>
  <si>
    <t>Tomahawk</t>
  </si>
  <si>
    <t>Mayo Clinic Health System-Chippewa Valley</t>
  </si>
  <si>
    <t>Bloomer</t>
  </si>
  <si>
    <t>Mayo Clinic Health System-Northland</t>
  </si>
  <si>
    <t>Barron</t>
  </si>
  <si>
    <t>Gundersen Tri-County Hospital And Clinics</t>
  </si>
  <si>
    <t>Whitehall</t>
  </si>
  <si>
    <t>Ascension Calumet Hospital</t>
  </si>
  <si>
    <t>Chilton</t>
  </si>
  <si>
    <t>Ladd Memorial Hospital</t>
  </si>
  <si>
    <t>Edgerton Hospital And Health Services</t>
  </si>
  <si>
    <t>Edgerton</t>
  </si>
  <si>
    <t>Tomah Memorial Hospital</t>
  </si>
  <si>
    <t>Tomah</t>
  </si>
  <si>
    <t>Ssm Health Ripon Community Hospital</t>
  </si>
  <si>
    <t>Ripon</t>
  </si>
  <si>
    <t>Grant Regional Health Center</t>
  </si>
  <si>
    <t>Marshfield Medical Center - Neillsville</t>
  </si>
  <si>
    <t>Neillsville</t>
  </si>
  <si>
    <t>Marshfield Clinic Health System</t>
  </si>
  <si>
    <t>Aspirus Medford Hospital &amp; Clinics, Inc</t>
  </si>
  <si>
    <t>Medford</t>
  </si>
  <si>
    <t>Marshfield Medical Center - Park Falls</t>
  </si>
  <si>
    <t>Park Falls</t>
  </si>
  <si>
    <t>Thedacare Medical Center New London</t>
  </si>
  <si>
    <t>Ssm Health Waupun Memorial Hospital</t>
  </si>
  <si>
    <t>Waupun</t>
  </si>
  <si>
    <t>Essentia Health St Mary's Hospital - Superior</t>
  </si>
  <si>
    <t>Crossing Rivers Health Medical Center</t>
  </si>
  <si>
    <t>Prairie Du Chien</t>
  </si>
  <si>
    <t>Burnett Medical Center</t>
  </si>
  <si>
    <t>Grantsburg</t>
  </si>
  <si>
    <t>Spooner Health System</t>
  </si>
  <si>
    <t>Spooner</t>
  </si>
  <si>
    <t>Black River Memorial Hospital</t>
  </si>
  <si>
    <t>Black River Falls</t>
  </si>
  <si>
    <t>Thedacare Medical Center - Waupaca Inc</t>
  </si>
  <si>
    <t>Waupaca</t>
  </si>
  <si>
    <t>Hudson Hospital &amp; Clinic</t>
  </si>
  <si>
    <t>Hudson</t>
  </si>
  <si>
    <t>Tamarack Health Hayward Medical Center</t>
  </si>
  <si>
    <t>Hayward</t>
  </si>
  <si>
    <t>St Croix Regional Medical Center</t>
  </si>
  <si>
    <t>Saint Croix Falls</t>
  </si>
  <si>
    <t>Fairview Health Services</t>
  </si>
  <si>
    <t>Prairie Ridge Health</t>
  </si>
  <si>
    <t>Aspirus Merrill Hospital</t>
  </si>
  <si>
    <t>Merrill</t>
  </si>
  <si>
    <t>Mayo Clinic Health System-Red Cedar</t>
  </si>
  <si>
    <t>Menomonie</t>
  </si>
  <si>
    <t>Richland Hospital</t>
  </si>
  <si>
    <t>Richland Center</t>
  </si>
  <si>
    <t>Indianhead Medical Center Shell Lake</t>
  </si>
  <si>
    <t>Shell Lake</t>
  </si>
  <si>
    <t>Stoughton Hospital</t>
  </si>
  <si>
    <t>Stoughton</t>
  </si>
  <si>
    <t>Gundersen Boscobel Area Hospital And Clinics</t>
  </si>
  <si>
    <t>Boscobel</t>
  </si>
  <si>
    <t>Westfields Hospital And Clinic</t>
  </si>
  <si>
    <t>New Richmond</t>
  </si>
  <si>
    <t>Thedacare Medical Center - Shawano Inc</t>
  </si>
  <si>
    <t>Shawano</t>
  </si>
  <si>
    <t>Western Wisconsin Health</t>
  </si>
  <si>
    <t>Baldwin</t>
  </si>
  <si>
    <t>Vernon Memorial Hospital</t>
  </si>
  <si>
    <t>Viroqua</t>
  </si>
  <si>
    <t>River Falls Area Hospital</t>
  </si>
  <si>
    <t>River Falls</t>
  </si>
  <si>
    <t>Aspirus Langlade Hospital</t>
  </si>
  <si>
    <t>Antigo</t>
  </si>
  <si>
    <t>Reedsburg Area Medical Center</t>
  </si>
  <si>
    <t>Reedsburg</t>
  </si>
  <si>
    <t>Upland Hills Health</t>
  </si>
  <si>
    <t>Dodgeville</t>
  </si>
  <si>
    <t>Cumberland Memorial Hospital</t>
  </si>
  <si>
    <t>Cumberland</t>
  </si>
  <si>
    <t>Southwest Health Center</t>
  </si>
  <si>
    <t>Platteville</t>
  </si>
  <si>
    <t>Thedacare Medical Center - Berlin Inc</t>
  </si>
  <si>
    <t>Bellin Health Oconto Hospital</t>
  </si>
  <si>
    <t>Oconto</t>
  </si>
  <si>
    <t>Bellin Health Systems</t>
  </si>
  <si>
    <t>Mercy Walworth Hospital &amp; Medical Center</t>
  </si>
  <si>
    <t>Lake Geneva</t>
  </si>
  <si>
    <t>Door County Medical Center</t>
  </si>
  <si>
    <t>Sturgeon Bay</t>
  </si>
  <si>
    <t>Ashland</t>
  </si>
  <si>
    <t>South Big Horn County Critical Access Hospital</t>
  </si>
  <si>
    <t>Basin</t>
  </si>
  <si>
    <t>WY</t>
  </si>
  <si>
    <t>Memorial Hospital Of Converse County</t>
  </si>
  <si>
    <t>Douglas</t>
  </si>
  <si>
    <t>Weston County Health Services</t>
  </si>
  <si>
    <t>Newcastle</t>
  </si>
  <si>
    <t>Hot Springs County Memorial Hospital</t>
  </si>
  <si>
    <t>Thermopolis</t>
  </si>
  <si>
    <t>Platte County Memorial Hospital</t>
  </si>
  <si>
    <t>Wheatland</t>
  </si>
  <si>
    <t>Washakie Medical Center</t>
  </si>
  <si>
    <t>Worland</t>
  </si>
  <si>
    <t>Torrington</t>
  </si>
  <si>
    <t>Johnson County Healthcare Center</t>
  </si>
  <si>
    <t>North Big Horn Hospital District</t>
  </si>
  <si>
    <t>Lovell</t>
  </si>
  <si>
    <t>Powell Valley Hospital</t>
  </si>
  <si>
    <t>Powell</t>
  </si>
  <si>
    <t>Crook County Hospital</t>
  </si>
  <si>
    <t>Sundance</t>
  </si>
  <si>
    <t>Cody Regional Health</t>
  </si>
  <si>
    <t>Cody</t>
  </si>
  <si>
    <t>Star Valley Health</t>
  </si>
  <si>
    <t>Afton</t>
  </si>
  <si>
    <t>South Lincoln Medical Center - Cah</t>
  </si>
  <si>
    <t>Kemmerer</t>
  </si>
  <si>
    <t>Memorial Hospital Of Carbon County</t>
  </si>
  <si>
    <t>Rawlins</t>
  </si>
  <si>
    <t>HOSPITAL COMMERCIAL REVENUE DATA FOR USE IN ESTIMATING SINGLE-YEAR IMPACT</t>
  </si>
  <si>
    <t xml:space="preserve">Where RAND is the source of repricing data, users may choose to include state-specific data on commercial revenue from inpatient or outpatient facility here. Because RAND includes three years of commercial spending, this state-specific data will be used to estimate single-year values for commercial and simulated Medicare inpatient and outpatient hospital facility spending. </t>
  </si>
  <si>
    <t>INSTRUCTIONS:</t>
  </si>
  <si>
    <t xml:space="preserve">1. Enter the data source name and data year in the highlighted cells below. </t>
  </si>
  <si>
    <r>
      <t xml:space="preserve">2. Enter the hospital names in Column B. </t>
    </r>
    <r>
      <rPr>
        <b/>
        <sz val="9.5"/>
        <color rgb="FFFF0000"/>
        <rFont val="Albany MT"/>
      </rPr>
      <t xml:space="preserve">Ensure that hospital names match the names used in the RAND data precisely. </t>
    </r>
    <r>
      <rPr>
        <sz val="9.5"/>
        <color rgb="FFFF0000"/>
        <rFont val="Albany MT"/>
      </rPr>
      <t xml:space="preserve"> </t>
    </r>
  </si>
  <si>
    <r>
      <t xml:space="preserve">3. </t>
    </r>
    <r>
      <rPr>
        <b/>
        <sz val="9.5"/>
        <color rgb="FFFF0000"/>
        <rFont val="Albany MT"/>
      </rPr>
      <t>Check:</t>
    </r>
    <r>
      <rPr>
        <sz val="9.5"/>
        <color rgb="FFFF0000"/>
        <rFont val="Albany MT"/>
      </rPr>
      <t xml:space="preserve"> In Tab 3, Analysis of Repricing Data, Column M ("Source for annualized revenue data") should say "state-specific" for all hospitals included in the table below. </t>
    </r>
  </si>
  <si>
    <t>Data source</t>
  </si>
  <si>
    <t>[Enter data source name]</t>
  </si>
  <si>
    <t>Years form Data Year to Program Baseline Year</t>
  </si>
  <si>
    <t>Auto calculates based on the above.</t>
  </si>
  <si>
    <t>Hospital name</t>
  </si>
  <si>
    <t>Commercial revenue from inpatient and outpatient facility services (thousands)</t>
  </si>
  <si>
    <t>DATA SOURCE INFORMATION</t>
  </si>
  <si>
    <t>Data</t>
  </si>
  <si>
    <t>Description</t>
  </si>
  <si>
    <t>Hospital Relative Price</t>
  </si>
  <si>
    <t xml:space="preserve">This analysis suggests using a custom relative price measure, relative price for facility inpatient and outpatient services, calculated by dividing inpatient and outpatient facility private allowed amounts by simulated inpatient and outpatient facility Medicare payments. If data source includes multiple years, data must be annualized to represent one year of commercial revenue. </t>
  </si>
  <si>
    <t>[Enter data year]</t>
  </si>
  <si>
    <t>Enter data year (or average data year, if source includes multiple years); users must enter a single year.</t>
  </si>
  <si>
    <t>Other Data Sources</t>
  </si>
  <si>
    <t>Enter other data sources (e.g., used to identify eligibility for exemptions).</t>
  </si>
  <si>
    <t>ANALYTIC ASSUMPTIONS AND PARAMETERS</t>
  </si>
  <si>
    <r>
      <t>Assumption</t>
    </r>
    <r>
      <rPr>
        <sz val="9.5"/>
        <rFont val="Albany MT"/>
      </rPr>
      <t> </t>
    </r>
  </si>
  <si>
    <t>Growth</t>
  </si>
  <si>
    <t>Source</t>
  </si>
  <si>
    <t>General Economic Inflation (data year through implementation) [automatically calculates]</t>
  </si>
  <si>
    <t xml:space="preserve">Annualized CPI growth during the 2021-2028 period. </t>
  </si>
  <si>
    <t>Autofills based on table: Estimating General Economic Inflation (Data Year through Implementation).</t>
  </si>
  <si>
    <r>
      <t xml:space="preserve">General Economic Inflation (post-implementation) </t>
    </r>
    <r>
      <rPr>
        <sz val="9.5"/>
        <color rgb="FFFF0000"/>
        <rFont val="Albany MT"/>
      </rPr>
      <t>[manually update]</t>
    </r>
  </si>
  <si>
    <t>Federal Reserve Bank of Cleveland, Inflation Expectations (10-year expected inflation)</t>
  </si>
  <si>
    <t>Updated 2/3/26; update manually if needed.</t>
  </si>
  <si>
    <r>
      <t>Medicare Price Growth </t>
    </r>
    <r>
      <rPr>
        <sz val="9.5"/>
        <color rgb="FFFF0000"/>
        <rFont val="Albany MT"/>
      </rPr>
      <t>[manually update]</t>
    </r>
  </si>
  <si>
    <t>Medicare IPPS Market Basket growth rate, 10-year average (2017-2026) of actual regulation updates</t>
  </si>
  <si>
    <t>Updated 12/22/25. To update manually, follow link in cell D15; select Actual Regulation Market Basket Updates to download .zip file.</t>
  </si>
  <si>
    <r>
      <t>Commercial Price Growth Absent a Price Growth Cap </t>
    </r>
    <r>
      <rPr>
        <sz val="9.5"/>
        <color rgb="FFFF0000"/>
        <rFont val="Albany MT"/>
      </rPr>
      <t>[manually calculate]</t>
    </r>
  </si>
  <si>
    <t xml:space="preserve">Expected rate of hospital commercial price growth with no intervention. States could develop this estimate based on historical growth if data are available. </t>
  </si>
  <si>
    <t xml:space="preserve">See Tab 6 for sample calculation using individual market rate filings. </t>
  </si>
  <si>
    <t>No change in utilization amounts or patterns </t>
  </si>
  <si>
    <t>N/A </t>
  </si>
  <si>
    <t>No change in hospital behavior in response to price cap </t>
  </si>
  <si>
    <t>NOTE: These analytic assumptions automatically populate tab "2. Input-Output and Summary"</t>
  </si>
  <si>
    <t>Estimated Inflation (Data Year through Implementation)</t>
  </si>
  <si>
    <r>
      <rPr>
        <b/>
        <sz val="9.5"/>
        <color rgb="FF000000"/>
        <rFont val="Albany MT"/>
      </rPr>
      <t>INSTRUCTIONS:</t>
    </r>
    <r>
      <rPr>
        <sz val="9.5"/>
        <color rgb="FF000000"/>
        <rFont val="Albany MT"/>
      </rPr>
      <t xml:space="preserve"> Enter expected implementation row in C27; if 2031 or earlier, inflation values will automatically populate the table below. If additional table rows are needed, enter data directly in row 40 and beyond; </t>
    </r>
    <r>
      <rPr>
        <b/>
        <sz val="9.5"/>
        <color rgb="FF000000"/>
        <rFont val="Albany MT"/>
      </rPr>
      <t>if additional table rows are entered, formula in cell C13 must be updated to incorporate additional years</t>
    </r>
    <r>
      <rPr>
        <sz val="9.5"/>
        <color rgb="FF000000"/>
        <rFont val="Albany MT"/>
      </rPr>
      <t>.</t>
    </r>
  </si>
  <si>
    <t>Data Year (or Average Data Year)</t>
  </si>
  <si>
    <r>
      <t>Implementation Year</t>
    </r>
    <r>
      <rPr>
        <b/>
        <sz val="9.5"/>
        <color rgb="FFFF0000"/>
        <rFont val="Albany MT"/>
      </rPr>
      <t xml:space="preserve"> [manually update]</t>
    </r>
  </si>
  <si>
    <t>Year</t>
  </si>
  <si>
    <t>Federal Reserve Bank of Cleveland, Median CPI - Year-Over-Year Change, CPI (as of July 1)</t>
  </si>
  <si>
    <t>Autofills based on cell C13 and planned implementation year.</t>
  </si>
  <si>
    <t>EXAMPLE - HISTORICAL COMMERCIAL HOSPITAL PRICE GROWTH</t>
  </si>
  <si>
    <t>Health insurer rate review filings</t>
  </si>
  <si>
    <t>Plan Name</t>
  </si>
  <si>
    <t>Plan ABC</t>
  </si>
  <si>
    <t>2025-2026 Hospital Price Increase Assumption</t>
  </si>
  <si>
    <t>Market</t>
  </si>
  <si>
    <t>Individual</t>
  </si>
  <si>
    <t>2024-2026</t>
  </si>
  <si>
    <r>
      <rPr>
        <b/>
        <sz val="9.5"/>
        <color theme="1"/>
        <rFont val="Albany MT"/>
      </rPr>
      <t xml:space="preserve">DESCRIPTION: </t>
    </r>
    <r>
      <rPr>
        <sz val="9.5"/>
        <color theme="1"/>
        <rFont val="Albany MT"/>
      </rPr>
      <t>Hospital inpatient and outpatient cost trend assumptions for each year of each rate filing were weighted based on experience period index rate PMPMs; Year 1 and Year 2 weighted cost trend assumptions were averaged to arrive at a single number for each filing. These were averaged across 2024-2026 to arrive at an expected rate of hospital commercial price growth.</t>
    </r>
  </si>
  <si>
    <r>
      <t xml:space="preserve">INSTRUCTIONS: </t>
    </r>
    <r>
      <rPr>
        <sz val="9.5"/>
        <color theme="1"/>
        <rFont val="Albany MT"/>
      </rPr>
      <t>Updated cells highlighted in yellow using rate review filings OR enter an alternative assumption based on state-specific data in Tab 5. Sources and Assumptions.</t>
    </r>
  </si>
  <si>
    <t>2026 Filing</t>
  </si>
  <si>
    <t>Year 1 PMPM</t>
  </si>
  <si>
    <t>Weighting</t>
  </si>
  <si>
    <t>Year 1 Cost Trend Assump</t>
  </si>
  <si>
    <t>Year 1 Cost Trend Weighted</t>
  </si>
  <si>
    <t>Year 2 Cost Trend Assump</t>
  </si>
  <si>
    <t>Year 2 Cost Trend Weighted</t>
  </si>
  <si>
    <t>Average Year 1 and Year 2 (2026)</t>
  </si>
  <si>
    <t>IP Hospital</t>
  </si>
  <si>
    <t>OP Hospital</t>
  </si>
  <si>
    <t>2025 Filing</t>
  </si>
  <si>
    <t>Average Year 1 and Year 2 (2025)</t>
  </si>
  <si>
    <t>2024 Filing</t>
  </si>
  <si>
    <t>Price cap level = 200% of final Medicare payments</t>
  </si>
  <si>
    <t>Glide path = 25% reduction per year</t>
  </si>
  <si>
    <t>Hospitals*</t>
  </si>
  <si>
    <t>Relative Price</t>
  </si>
  <si>
    <t xml:space="preserve">Health System A (188%) </t>
  </si>
  <si>
    <t>&lt;200%; 200-225%</t>
  </si>
  <si>
    <t>Hospital B (226%)</t>
  </si>
  <si>
    <t>225-250%</t>
  </si>
  <si>
    <t>250-275%</t>
  </si>
  <si>
    <t>275-300%</t>
  </si>
  <si>
    <t>Health System C (320%)</t>
  </si>
  <si>
    <t>300-325%</t>
  </si>
  <si>
    <t>325-350%</t>
  </si>
  <si>
    <t>350-375%</t>
  </si>
  <si>
    <t>Hospital D (396%)</t>
  </si>
  <si>
    <t>375-400%</t>
  </si>
  <si>
    <t>Health System E (420%)</t>
  </si>
  <si>
    <t>400-425%</t>
  </si>
  <si>
    <t>* Percentages represent RAND 5.1 relative price for inpatient and outpatient services (2022) trended forward to 2028 implementation date</t>
  </si>
  <si>
    <t>Glide path = 50% reduction per year</t>
  </si>
  <si>
    <t>Health System A (188%); Hospital B (226%)</t>
  </si>
  <si>
    <t>&lt;200%; 200-250%</t>
  </si>
  <si>
    <t>250-300%</t>
  </si>
  <si>
    <t>300-350%</t>
  </si>
  <si>
    <t>350-400%</t>
  </si>
  <si>
    <t>400-450%</t>
  </si>
  <si>
    <t>No glide path</t>
  </si>
  <si>
    <t>Hospitals</t>
  </si>
  <si>
    <t>All hospitals</t>
  </si>
  <si>
    <t>All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</si>
</sst>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
    <numFmt numFmtId="165" formatCode="#####0.00"/>
    <numFmt numFmtId="166" formatCode="######0.0"/>
    <numFmt numFmtId="167" formatCode="&quot;$&quot;###,##0.00"/>
    <numFmt numFmtId="168" formatCode="&quot;$&quot;#,##0.0"/>
    <numFmt numFmtId="169" formatCode="&quot;$&quot;#,##0.00"/>
    <numFmt numFmtId="170" formatCode="0.0%"/>
    <numFmt numFmtId="171" formatCode="&quot;$&quot;#,##0"/>
    <numFmt numFmtId="172" formatCode="_(* #,##0.0_);_(* \(#,##0.0\);_(* &quot;-&quot;??_);_(@_)"/>
    <numFmt numFmtId="173" formatCode="0.00000000000000%"/>
  </numFmts>
  <fonts count="33">
    <font>
      <sz val="11"/>
      <color theme="1"/>
      <name val="Albany MT"/>
      <family val="2"/>
      <scheme val="minor"/>
    </font>
    <font>
      <sz val="11"/>
      <color theme="1"/>
      <name val="Albany MT"/>
      <family val="2"/>
      <scheme val="minor"/>
    </font>
    <font>
      <u/>
      <sz val="11"/>
      <color theme="10"/>
      <name val="Albany MT"/>
      <family val="2"/>
      <scheme val="minor"/>
    </font>
    <font>
      <b/>
      <sz val="9.5"/>
      <color theme="0"/>
      <name val="Albany AMT"/>
    </font>
    <font>
      <b/>
      <sz val="10"/>
      <color rgb="FF000000"/>
      <name val="ITC Bookman"/>
    </font>
    <font>
      <sz val="9"/>
      <color rgb="FF000000"/>
      <name val="Albany MT"/>
      <family val="3"/>
      <scheme val="minor"/>
    </font>
    <font>
      <b/>
      <sz val="9.5"/>
      <color theme="0"/>
      <name val="Albany MT"/>
    </font>
    <font>
      <b/>
      <sz val="9.5"/>
      <color rgb="FF000000"/>
      <name val="Albany MT"/>
    </font>
    <font>
      <b/>
      <sz val="9.5"/>
      <color rgb="FFFF0000"/>
      <name val="Albany MT"/>
    </font>
    <font>
      <i/>
      <sz val="9.5"/>
      <color rgb="FF000000"/>
      <name val="Albany MT"/>
    </font>
    <font>
      <sz val="9.5"/>
      <name val="Albany MT"/>
    </font>
    <font>
      <sz val="9.5"/>
      <color rgb="FFFF0000"/>
      <name val="Albany MT"/>
    </font>
    <font>
      <sz val="9.5"/>
      <color theme="1"/>
      <name val="Albany MT"/>
    </font>
    <font>
      <i/>
      <sz val="9.5"/>
      <color theme="1"/>
      <name val="Albany MT"/>
    </font>
    <font>
      <sz val="9.5"/>
      <color rgb="FF000000"/>
      <name val="Albany MT"/>
    </font>
    <font>
      <u/>
      <sz val="9.5"/>
      <color theme="10"/>
      <name val="Albany MT"/>
    </font>
    <font>
      <b/>
      <sz val="9.5"/>
      <name val="Albany MT"/>
    </font>
    <font>
      <b/>
      <sz val="14"/>
      <color rgb="FF000000"/>
      <name val="Albany MT"/>
    </font>
    <font>
      <b/>
      <i/>
      <sz val="9.5"/>
      <name val="Albany MT"/>
    </font>
    <font>
      <b/>
      <sz val="9.5"/>
      <color theme="1"/>
      <name val="Albany MT"/>
    </font>
    <font>
      <b/>
      <sz val="9.5"/>
      <color rgb="FF112277"/>
      <name val="Albany MT"/>
    </font>
    <font>
      <sz val="9.5"/>
      <color theme="0"/>
      <name val="Albany MT"/>
    </font>
    <font>
      <b/>
      <u/>
      <sz val="9.5"/>
      <color rgb="FF000000"/>
      <name val="Albany MT"/>
    </font>
    <font>
      <sz val="9.5"/>
      <color rgb="FF00B0F0"/>
      <name val="Albany MT"/>
    </font>
    <font>
      <i/>
      <sz val="9.5"/>
      <name val="Albany MT"/>
    </font>
    <font>
      <i/>
      <sz val="9.5"/>
      <color rgb="FFFF0000"/>
      <name val="Albany MT"/>
    </font>
    <font>
      <sz val="8"/>
      <name val="Albany MT"/>
      <family val="2"/>
      <scheme val="minor"/>
    </font>
    <font>
      <u/>
      <sz val="9.5"/>
      <color theme="1"/>
      <name val="Albany MT"/>
    </font>
    <font>
      <sz val="9.5"/>
      <color theme="1"/>
      <name val="Albany MT"/>
      <family val="2"/>
    </font>
    <font>
      <b/>
      <sz val="9.5"/>
      <name val="Albany MT"/>
      <family val="2"/>
    </font>
    <font>
      <u/>
      <sz val="9.5"/>
      <name val="Albany MT"/>
    </font>
    <font>
      <b/>
      <sz val="10"/>
      <color rgb="FFFF0000"/>
      <name val="ITC Bookman"/>
    </font>
    <font>
      <u/>
      <sz val="9.5"/>
      <color rgb="FF000000"/>
      <name val="Albany MT"/>
    </font>
  </fonts>
  <fills count="15">
    <fill>
      <patternFill patternType="none"/>
    </fill>
    <fill>
      <patternFill patternType="gray125"/>
    </fill>
    <fill>
      <patternFill patternType="solid">
        <fgColor theme="3"/>
        <bgColor indexed="64"/>
      </patternFill>
    </fill>
    <fill>
      <patternFill patternType="solid">
        <fgColor rgb="FFFAFBFE"/>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CC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diagonal/>
    </border>
    <border>
      <left style="medium">
        <color indexed="64"/>
      </left>
      <right/>
      <top style="dotted">
        <color indexed="64"/>
      </top>
      <bottom/>
      <diagonal/>
    </border>
    <border>
      <left/>
      <right/>
      <top/>
      <bottom style="dotted">
        <color indexed="64"/>
      </bottom>
      <diagonal/>
    </border>
    <border>
      <left/>
      <right style="medium">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dotted">
        <color indexed="64"/>
      </top>
      <bottom/>
      <diagonal/>
    </border>
    <border>
      <left/>
      <right/>
      <top style="thin">
        <color indexed="64"/>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medium">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bottom/>
      <diagonal/>
    </border>
    <border>
      <left style="medium">
        <color indexed="64"/>
      </left>
      <right/>
      <top style="dotted">
        <color indexed="64"/>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5" fillId="0" borderId="0"/>
  </cellStyleXfs>
  <cellXfs count="469">
    <xf numFmtId="0" fontId="0" fillId="0" borderId="0" xfId="0"/>
    <xf numFmtId="0" fontId="0" fillId="0" borderId="0" xfId="0" applyAlignment="1">
      <alignment horizontal="left"/>
    </xf>
    <xf numFmtId="0" fontId="0" fillId="0" borderId="0" xfId="0" applyAlignment="1">
      <alignment horizontal="center"/>
    </xf>
    <xf numFmtId="0" fontId="3" fillId="6" borderId="0" xfId="0" applyFont="1" applyFill="1" applyAlignment="1">
      <alignment horizontal="center" wrapText="1"/>
    </xf>
    <xf numFmtId="0" fontId="6" fillId="2" borderId="0" xfId="0" applyFont="1" applyFill="1" applyAlignment="1">
      <alignment wrapText="1"/>
    </xf>
    <xf numFmtId="0" fontId="7" fillId="3" borderId="11" xfId="0" applyFont="1" applyFill="1" applyBorder="1" applyAlignment="1">
      <alignment horizontal="left"/>
    </xf>
    <xf numFmtId="0" fontId="9" fillId="3" borderId="49" xfId="0" applyFont="1" applyFill="1" applyBorder="1" applyAlignment="1">
      <alignment horizontal="left"/>
    </xf>
    <xf numFmtId="0" fontId="7" fillId="3" borderId="27" xfId="0" applyFont="1" applyFill="1" applyBorder="1" applyAlignment="1">
      <alignment horizontal="left"/>
    </xf>
    <xf numFmtId="0" fontId="7" fillId="3" borderId="21" xfId="0" applyFont="1" applyFill="1" applyBorder="1" applyAlignment="1">
      <alignment horizontal="left"/>
    </xf>
    <xf numFmtId="0" fontId="9" fillId="4" borderId="28" xfId="0" applyFont="1" applyFill="1" applyBorder="1" applyAlignment="1" applyProtection="1">
      <alignment horizontal="left"/>
      <protection locked="0"/>
    </xf>
    <xf numFmtId="0" fontId="9" fillId="4" borderId="22" xfId="0" applyFont="1" applyFill="1" applyBorder="1" applyAlignment="1" applyProtection="1">
      <alignment horizontal="left"/>
      <protection locked="0"/>
    </xf>
    <xf numFmtId="0" fontId="11" fillId="3" borderId="0" xfId="0" applyFont="1" applyFill="1" applyAlignment="1">
      <alignment horizontal="left"/>
    </xf>
    <xf numFmtId="0" fontId="7" fillId="3" borderId="46" xfId="0" applyFont="1" applyFill="1" applyBorder="1" applyAlignment="1">
      <alignment horizontal="left"/>
    </xf>
    <xf numFmtId="0" fontId="7" fillId="3" borderId="0" xfId="0" applyFont="1" applyFill="1" applyAlignment="1">
      <alignment horizontal="left"/>
    </xf>
    <xf numFmtId="0" fontId="6" fillId="2" borderId="51" xfId="0" applyFont="1" applyFill="1" applyBorder="1" applyAlignment="1">
      <alignment vertical="center" wrapText="1"/>
    </xf>
    <xf numFmtId="0" fontId="6" fillId="2" borderId="52" xfId="0" applyFont="1" applyFill="1" applyBorder="1" applyAlignment="1">
      <alignment vertical="center" wrapText="1"/>
    </xf>
    <xf numFmtId="0" fontId="6" fillId="2" borderId="35" xfId="0" applyFont="1" applyFill="1" applyBorder="1" applyAlignment="1">
      <alignment vertical="center" wrapText="1"/>
    </xf>
    <xf numFmtId="0" fontId="10" fillId="3" borderId="34" xfId="0" applyFont="1" applyFill="1" applyBorder="1"/>
    <xf numFmtId="0" fontId="12" fillId="3" borderId="0" xfId="0" applyFont="1" applyFill="1" applyAlignment="1">
      <alignment horizontal="left"/>
    </xf>
    <xf numFmtId="0" fontId="12" fillId="3" borderId="28" xfId="0" applyFont="1" applyFill="1" applyBorder="1" applyAlignment="1">
      <alignment vertical="top" wrapText="1"/>
    </xf>
    <xf numFmtId="0" fontId="12" fillId="3" borderId="29" xfId="0" applyFont="1" applyFill="1" applyBorder="1" applyAlignment="1">
      <alignment vertical="top" wrapText="1"/>
    </xf>
    <xf numFmtId="0" fontId="12" fillId="3" borderId="14" xfId="0" applyFont="1" applyFill="1" applyBorder="1" applyAlignment="1">
      <alignment vertical="top"/>
    </xf>
    <xf numFmtId="0" fontId="12" fillId="3" borderId="0" xfId="0" applyFont="1" applyFill="1" applyAlignment="1">
      <alignment vertical="top" wrapText="1"/>
    </xf>
    <xf numFmtId="0" fontId="12" fillId="3" borderId="17" xfId="0" applyFont="1" applyFill="1" applyBorder="1" applyAlignment="1">
      <alignment vertical="top" wrapText="1"/>
    </xf>
    <xf numFmtId="0" fontId="12" fillId="3" borderId="18" xfId="0" applyFont="1" applyFill="1" applyBorder="1" applyAlignment="1">
      <alignment horizontal="left" vertical="center" indent="1"/>
    </xf>
    <xf numFmtId="0" fontId="12" fillId="3" borderId="21" xfId="0" applyFont="1" applyFill="1" applyBorder="1" applyAlignment="1">
      <alignment vertical="top" wrapText="1"/>
    </xf>
    <xf numFmtId="0" fontId="12" fillId="3" borderId="22" xfId="0" applyFont="1" applyFill="1" applyBorder="1" applyAlignment="1">
      <alignment vertical="top" wrapText="1"/>
    </xf>
    <xf numFmtId="0" fontId="12" fillId="3" borderId="23" xfId="0" applyFont="1" applyFill="1" applyBorder="1" applyAlignment="1">
      <alignment vertical="top" wrapText="1"/>
    </xf>
    <xf numFmtId="0" fontId="12" fillId="3" borderId="28" xfId="0" applyFont="1" applyFill="1" applyBorder="1" applyAlignment="1">
      <alignment horizontal="left"/>
    </xf>
    <xf numFmtId="0" fontId="12" fillId="3" borderId="18" xfId="0" applyFont="1" applyFill="1" applyBorder="1" applyAlignment="1">
      <alignment horizontal="left" vertical="center" indent="4"/>
    </xf>
    <xf numFmtId="0" fontId="12" fillId="3" borderId="22" xfId="0" applyFont="1" applyFill="1" applyBorder="1" applyAlignment="1">
      <alignment horizontal="left"/>
    </xf>
    <xf numFmtId="0" fontId="12" fillId="4" borderId="22" xfId="0" applyFont="1" applyFill="1" applyBorder="1" applyAlignment="1" applyProtection="1">
      <alignment horizontal="left"/>
      <protection locked="0"/>
    </xf>
    <xf numFmtId="0" fontId="12" fillId="4" borderId="23" xfId="0" applyFont="1" applyFill="1" applyBorder="1" applyAlignment="1" applyProtection="1">
      <alignment horizontal="left"/>
      <protection locked="0"/>
    </xf>
    <xf numFmtId="0" fontId="12" fillId="3" borderId="18" xfId="0" applyFont="1" applyFill="1" applyBorder="1" applyAlignment="1">
      <alignment horizontal="left" vertical="center" indent="7"/>
    </xf>
    <xf numFmtId="0" fontId="12" fillId="3" borderId="0" xfId="0" quotePrefix="1" applyFont="1" applyFill="1" applyAlignment="1">
      <alignment horizontal="left"/>
    </xf>
    <xf numFmtId="0" fontId="12" fillId="4" borderId="28" xfId="0" applyFont="1" applyFill="1" applyBorder="1" applyAlignment="1" applyProtection="1">
      <alignment horizontal="left"/>
      <protection locked="0"/>
    </xf>
    <xf numFmtId="0" fontId="12" fillId="4" borderId="29" xfId="0" applyFont="1" applyFill="1" applyBorder="1" applyAlignment="1" applyProtection="1">
      <alignment horizontal="left"/>
      <protection locked="0"/>
    </xf>
    <xf numFmtId="0" fontId="12" fillId="3" borderId="47" xfId="0" applyFont="1" applyFill="1" applyBorder="1" applyAlignment="1">
      <alignment horizontal="left"/>
    </xf>
    <xf numFmtId="0" fontId="12" fillId="3" borderId="47" xfId="0" applyFont="1" applyFill="1" applyBorder="1" applyAlignment="1" applyProtection="1">
      <alignment horizontal="left"/>
      <protection locked="0"/>
    </xf>
    <xf numFmtId="0" fontId="12" fillId="3" borderId="48" xfId="0" applyFont="1" applyFill="1" applyBorder="1" applyAlignment="1">
      <alignment horizontal="left"/>
    </xf>
    <xf numFmtId="0" fontId="12" fillId="3" borderId="0" xfId="0" applyFont="1" applyFill="1" applyAlignment="1">
      <alignment wrapText="1"/>
    </xf>
    <xf numFmtId="0" fontId="12" fillId="3" borderId="0" xfId="0" applyFont="1" applyFill="1" applyAlignment="1">
      <alignment horizontal="left" vertical="center"/>
    </xf>
    <xf numFmtId="171" fontId="12" fillId="3" borderId="5" xfId="0" applyNumberFormat="1" applyFont="1" applyFill="1" applyBorder="1" applyAlignment="1">
      <alignment horizontal="right"/>
    </xf>
    <xf numFmtId="0" fontId="12" fillId="3" borderId="12" xfId="0" applyFont="1" applyFill="1" applyBorder="1" applyAlignment="1">
      <alignment horizontal="left"/>
    </xf>
    <xf numFmtId="0" fontId="12" fillId="3" borderId="15" xfId="0" applyFont="1" applyFill="1" applyBorder="1" applyAlignment="1">
      <alignment horizontal="left"/>
    </xf>
    <xf numFmtId="10" fontId="12" fillId="4" borderId="53" xfId="3" applyNumberFormat="1" applyFont="1" applyFill="1" applyBorder="1" applyAlignment="1" applyProtection="1">
      <alignment horizontal="center" vertical="center" wrapText="1"/>
      <protection locked="0"/>
    </xf>
    <xf numFmtId="9" fontId="12" fillId="4" borderId="53" xfId="0" applyNumberFormat="1" applyFont="1" applyFill="1" applyBorder="1" applyAlignment="1" applyProtection="1">
      <alignment horizontal="center" vertical="center"/>
      <protection locked="0"/>
    </xf>
    <xf numFmtId="1" fontId="12" fillId="4" borderId="53" xfId="1" applyNumberFormat="1" applyFont="1" applyFill="1" applyBorder="1" applyAlignment="1" applyProtection="1">
      <alignment horizontal="center" vertical="center"/>
      <protection locked="0"/>
    </xf>
    <xf numFmtId="1" fontId="12" fillId="4" borderId="53" xfId="1" applyNumberFormat="1" applyFont="1" applyFill="1" applyBorder="1" applyAlignment="1" applyProtection="1">
      <alignment horizontal="center" vertical="center" wrapText="1"/>
      <protection locked="0"/>
    </xf>
    <xf numFmtId="10" fontId="12" fillId="4" borderId="54" xfId="3" applyNumberFormat="1" applyFont="1" applyFill="1" applyBorder="1" applyAlignment="1" applyProtection="1">
      <alignment horizontal="center" vertical="center" wrapText="1"/>
      <protection locked="0"/>
    </xf>
    <xf numFmtId="0" fontId="12" fillId="0" borderId="0" xfId="0" applyFont="1" applyAlignment="1">
      <alignment horizontal="right" wrapText="1"/>
    </xf>
    <xf numFmtId="0" fontId="12" fillId="0" borderId="0" xfId="0" applyFont="1" applyAlignment="1">
      <alignment horizontal="center" wrapText="1"/>
    </xf>
    <xf numFmtId="164" fontId="12" fillId="0" borderId="0" xfId="0" applyNumberFormat="1" applyFont="1" applyAlignment="1">
      <alignment horizontal="center" wrapText="1"/>
    </xf>
    <xf numFmtId="165" fontId="12" fillId="0" borderId="0" xfId="0" applyNumberFormat="1" applyFont="1" applyAlignment="1">
      <alignment horizontal="center" wrapText="1"/>
    </xf>
    <xf numFmtId="166" fontId="12" fillId="0" borderId="0" xfId="0" applyNumberFormat="1" applyFont="1" applyAlignment="1">
      <alignment horizontal="center" wrapText="1"/>
    </xf>
    <xf numFmtId="9" fontId="12" fillId="0" borderId="0" xfId="3" applyFont="1" applyAlignment="1">
      <alignment horizontal="center"/>
    </xf>
    <xf numFmtId="0" fontId="16" fillId="3" borderId="38" xfId="0" applyFont="1" applyFill="1" applyBorder="1" applyAlignment="1">
      <alignment horizontal="center" vertical="center" wrapText="1"/>
    </xf>
    <xf numFmtId="0" fontId="12" fillId="3" borderId="0" xfId="0" applyFont="1" applyFill="1" applyAlignment="1">
      <alignment horizontal="left" vertical="top"/>
    </xf>
    <xf numFmtId="0" fontId="9" fillId="3" borderId="14" xfId="0" applyFont="1" applyFill="1" applyBorder="1" applyAlignment="1">
      <alignment horizontal="left" vertical="top"/>
    </xf>
    <xf numFmtId="0" fontId="12" fillId="3" borderId="15" xfId="0" applyFont="1" applyFill="1" applyBorder="1" applyAlignment="1">
      <alignment horizontal="center" vertical="top"/>
    </xf>
    <xf numFmtId="0" fontId="12" fillId="3" borderId="16" xfId="0" applyFont="1" applyFill="1" applyBorder="1" applyAlignment="1">
      <alignment horizontal="center" vertical="top"/>
    </xf>
    <xf numFmtId="0" fontId="12" fillId="3" borderId="18" xfId="0" applyFont="1" applyFill="1" applyBorder="1" applyAlignment="1">
      <alignment horizontal="left" vertical="top" indent="1"/>
    </xf>
    <xf numFmtId="0" fontId="12" fillId="3" borderId="19" xfId="0" applyFont="1" applyFill="1" applyBorder="1" applyAlignment="1">
      <alignment horizontal="left" vertical="top" wrapText="1"/>
    </xf>
    <xf numFmtId="1" fontId="12" fillId="5" borderId="20" xfId="3" applyNumberFormat="1" applyFont="1" applyFill="1" applyBorder="1" applyAlignment="1" applyProtection="1">
      <alignment horizontal="center" vertical="top"/>
    </xf>
    <xf numFmtId="0" fontId="12" fillId="3" borderId="24" xfId="0" applyFont="1" applyFill="1" applyBorder="1" applyAlignment="1">
      <alignment horizontal="left" vertical="top" indent="1"/>
    </xf>
    <xf numFmtId="0" fontId="12" fillId="3" borderId="25" xfId="0" applyFont="1" applyFill="1" applyBorder="1" applyAlignment="1">
      <alignment horizontal="left" vertical="top" wrapText="1"/>
    </xf>
    <xf numFmtId="9" fontId="12" fillId="3" borderId="17" xfId="0" applyNumberFormat="1" applyFont="1" applyFill="1" applyBorder="1" applyAlignment="1">
      <alignment horizontal="center" vertical="top"/>
    </xf>
    <xf numFmtId="9" fontId="12" fillId="5" borderId="20" xfId="0" applyNumberFormat="1" applyFont="1" applyFill="1" applyBorder="1" applyAlignment="1">
      <alignment horizontal="center" vertical="top"/>
    </xf>
    <xf numFmtId="0" fontId="12" fillId="3" borderId="18" xfId="0" applyFont="1" applyFill="1" applyBorder="1" applyAlignment="1">
      <alignment horizontal="left" vertical="top" indent="4"/>
    </xf>
    <xf numFmtId="0" fontId="12" fillId="3" borderId="18" xfId="0" applyFont="1" applyFill="1" applyBorder="1" applyAlignment="1">
      <alignment horizontal="left" vertical="top" indent="7"/>
    </xf>
    <xf numFmtId="1" fontId="12" fillId="5" borderId="20" xfId="0" applyNumberFormat="1" applyFont="1" applyFill="1" applyBorder="1" applyAlignment="1">
      <alignment horizontal="center" vertical="top"/>
    </xf>
    <xf numFmtId="9" fontId="12" fillId="5" borderId="20" xfId="3" applyFont="1" applyFill="1" applyBorder="1" applyAlignment="1" applyProtection="1">
      <alignment horizontal="center" vertical="top"/>
    </xf>
    <xf numFmtId="10" fontId="12" fillId="5" borderId="20" xfId="3" applyNumberFormat="1" applyFont="1" applyFill="1" applyBorder="1" applyAlignment="1" applyProtection="1">
      <alignment horizontal="center" vertical="top" wrapText="1"/>
    </xf>
    <xf numFmtId="0" fontId="12" fillId="3" borderId="24" xfId="0" applyFont="1" applyFill="1" applyBorder="1" applyAlignment="1">
      <alignment horizontal="left" vertical="top" indent="4"/>
    </xf>
    <xf numFmtId="10" fontId="12" fillId="5" borderId="26" xfId="3" applyNumberFormat="1" applyFont="1" applyFill="1" applyBorder="1" applyAlignment="1" applyProtection="1">
      <alignment horizontal="center" vertical="top" wrapText="1"/>
    </xf>
    <xf numFmtId="0" fontId="12" fillId="3" borderId="21" xfId="0" applyFont="1" applyFill="1" applyBorder="1" applyAlignment="1">
      <alignment horizontal="left" vertical="top"/>
    </xf>
    <xf numFmtId="0" fontId="12" fillId="3" borderId="22" xfId="0" applyFont="1" applyFill="1" applyBorder="1" applyAlignment="1">
      <alignment horizontal="left" vertical="top" wrapText="1"/>
    </xf>
    <xf numFmtId="1" fontId="12" fillId="5" borderId="23" xfId="3" applyNumberFormat="1" applyFont="1" applyFill="1" applyBorder="1" applyAlignment="1" applyProtection="1">
      <alignment horizontal="center" vertical="top" wrapText="1"/>
    </xf>
    <xf numFmtId="0" fontId="12" fillId="7" borderId="14" xfId="0" applyFont="1" applyFill="1" applyBorder="1" applyAlignment="1">
      <alignment horizontal="center" vertical="top"/>
    </xf>
    <xf numFmtId="0" fontId="12" fillId="8" borderId="14" xfId="0" applyFont="1" applyFill="1" applyBorder="1" applyAlignment="1">
      <alignment horizontal="center" vertical="top"/>
    </xf>
    <xf numFmtId="0" fontId="12" fillId="9" borderId="14" xfId="0" applyFont="1" applyFill="1" applyBorder="1" applyAlignment="1">
      <alignment horizontal="center" vertical="top"/>
    </xf>
    <xf numFmtId="0" fontId="12" fillId="10" borderId="14" xfId="0" applyFont="1" applyFill="1" applyBorder="1" applyAlignment="1">
      <alignment horizontal="center" vertical="top"/>
    </xf>
    <xf numFmtId="0" fontId="12" fillId="11" borderId="21" xfId="0" applyFont="1" applyFill="1" applyBorder="1" applyAlignment="1">
      <alignment horizontal="center" vertical="top"/>
    </xf>
    <xf numFmtId="0" fontId="7" fillId="3" borderId="11" xfId="0" applyFont="1" applyFill="1" applyBorder="1" applyAlignment="1">
      <alignment horizontal="left" vertical="top"/>
    </xf>
    <xf numFmtId="0" fontId="6" fillId="2" borderId="0" xfId="0" applyFont="1" applyFill="1"/>
    <xf numFmtId="0" fontId="7" fillId="3" borderId="12" xfId="0" applyFont="1" applyFill="1" applyBorder="1" applyAlignment="1">
      <alignment horizontal="left" vertical="top"/>
    </xf>
    <xf numFmtId="0" fontId="16" fillId="3" borderId="38" xfId="0" applyFont="1" applyFill="1" applyBorder="1" applyAlignment="1">
      <alignment vertical="top" wrapText="1"/>
    </xf>
    <xf numFmtId="0" fontId="16" fillId="3" borderId="38" xfId="0" applyFont="1" applyFill="1" applyBorder="1" applyAlignment="1">
      <alignment horizontal="left" vertical="top" wrapText="1"/>
    </xf>
    <xf numFmtId="0" fontId="16" fillId="3" borderId="39" xfId="0" applyFont="1" applyFill="1" applyBorder="1" applyAlignment="1">
      <alignment vertical="top" wrapText="1"/>
    </xf>
    <xf numFmtId="0" fontId="16" fillId="12" borderId="3" xfId="0" applyFont="1" applyFill="1" applyBorder="1" applyAlignment="1">
      <alignment vertical="top" wrapText="1"/>
    </xf>
    <xf numFmtId="0" fontId="16" fillId="7" borderId="1" xfId="0" applyFont="1" applyFill="1" applyBorder="1" applyAlignment="1">
      <alignment vertical="top" wrapText="1"/>
    </xf>
    <xf numFmtId="0" fontId="16" fillId="7" borderId="2" xfId="0" applyFont="1" applyFill="1" applyBorder="1" applyAlignment="1">
      <alignment vertical="top" wrapText="1"/>
    </xf>
    <xf numFmtId="0" fontId="16" fillId="7" borderId="10" xfId="0" applyFont="1" applyFill="1" applyBorder="1" applyAlignment="1">
      <alignment vertical="top" wrapText="1"/>
    </xf>
    <xf numFmtId="0" fontId="16" fillId="8" borderId="1" xfId="0" applyFont="1" applyFill="1" applyBorder="1" applyAlignment="1">
      <alignment vertical="top" wrapText="1"/>
    </xf>
    <xf numFmtId="0" fontId="16" fillId="8" borderId="2" xfId="0" applyFont="1" applyFill="1" applyBorder="1" applyAlignment="1">
      <alignment vertical="top" wrapText="1"/>
    </xf>
    <xf numFmtId="0" fontId="16" fillId="8" borderId="3" xfId="0" applyFont="1" applyFill="1" applyBorder="1" applyAlignment="1">
      <alignment vertical="top" wrapText="1"/>
    </xf>
    <xf numFmtId="0" fontId="16" fillId="9" borderId="1" xfId="0" applyFont="1" applyFill="1" applyBorder="1" applyAlignment="1">
      <alignment vertical="top" wrapText="1"/>
    </xf>
    <xf numFmtId="0" fontId="16" fillId="9" borderId="2" xfId="0" applyFont="1" applyFill="1" applyBorder="1" applyAlignment="1">
      <alignment vertical="top" wrapText="1"/>
    </xf>
    <xf numFmtId="0" fontId="16" fillId="9" borderId="3" xfId="0" applyFont="1" applyFill="1" applyBorder="1" applyAlignment="1">
      <alignment vertical="top" wrapText="1"/>
    </xf>
    <xf numFmtId="0" fontId="16" fillId="10" borderId="1" xfId="0" applyFont="1" applyFill="1" applyBorder="1" applyAlignment="1">
      <alignment vertical="top" wrapText="1"/>
    </xf>
    <xf numFmtId="0" fontId="16" fillId="10" borderId="2" xfId="0" applyFont="1" applyFill="1" applyBorder="1" applyAlignment="1">
      <alignment vertical="top" wrapText="1"/>
    </xf>
    <xf numFmtId="0" fontId="16" fillId="9" borderId="40" xfId="0" applyFont="1" applyFill="1" applyBorder="1" applyAlignment="1">
      <alignment vertical="top" wrapText="1"/>
    </xf>
    <xf numFmtId="0" fontId="16" fillId="10" borderId="40" xfId="0" applyFont="1" applyFill="1" applyBorder="1" applyAlignment="1">
      <alignment vertical="top" wrapText="1"/>
    </xf>
    <xf numFmtId="0" fontId="16" fillId="10" borderId="10" xfId="0" applyFont="1" applyFill="1" applyBorder="1" applyAlignment="1">
      <alignment vertical="top" wrapText="1"/>
    </xf>
    <xf numFmtId="0" fontId="16" fillId="8" borderId="41" xfId="0" applyFont="1" applyFill="1" applyBorder="1" applyAlignment="1">
      <alignment vertical="top" wrapText="1"/>
    </xf>
    <xf numFmtId="0" fontId="16" fillId="8" borderId="42" xfId="0" applyFont="1" applyFill="1" applyBorder="1" applyAlignment="1">
      <alignment vertical="top" wrapText="1"/>
    </xf>
    <xf numFmtId="0" fontId="16" fillId="11" borderId="43" xfId="0" applyFont="1" applyFill="1" applyBorder="1" applyAlignment="1">
      <alignment vertical="top" wrapText="1"/>
    </xf>
    <xf numFmtId="0" fontId="16" fillId="11" borderId="3" xfId="0" applyFont="1" applyFill="1" applyBorder="1" applyAlignment="1">
      <alignment vertical="top" wrapText="1"/>
    </xf>
    <xf numFmtId="0" fontId="12" fillId="3" borderId="38" xfId="0" applyFont="1" applyFill="1" applyBorder="1" applyAlignment="1" applyProtection="1">
      <alignment horizontal="center" vertical="top"/>
      <protection locked="0"/>
    </xf>
    <xf numFmtId="0" fontId="12" fillId="3" borderId="5" xfId="0" applyFont="1" applyFill="1" applyBorder="1" applyAlignment="1" applyProtection="1">
      <alignment horizontal="center" vertical="top"/>
      <protection locked="0"/>
    </xf>
    <xf numFmtId="169" fontId="10" fillId="3" borderId="0" xfId="0" applyNumberFormat="1" applyFont="1" applyFill="1" applyAlignment="1">
      <alignment horizontal="left" vertical="top"/>
    </xf>
    <xf numFmtId="169" fontId="16" fillId="3" borderId="0" xfId="0" applyNumberFormat="1" applyFont="1" applyFill="1" applyAlignment="1">
      <alignment horizontal="left" vertical="top"/>
    </xf>
    <xf numFmtId="0" fontId="10" fillId="3" borderId="0" xfId="0" applyFont="1" applyFill="1" applyAlignment="1">
      <alignment horizontal="left" vertical="top"/>
    </xf>
    <xf numFmtId="44" fontId="10" fillId="3" borderId="0" xfId="0" applyNumberFormat="1" applyFont="1" applyFill="1" applyAlignment="1">
      <alignment horizontal="left" vertical="top"/>
    </xf>
    <xf numFmtId="10" fontId="10" fillId="3" borderId="0" xfId="3" applyNumberFormat="1" applyFont="1" applyFill="1" applyAlignment="1" applyProtection="1">
      <alignment horizontal="left" vertical="top"/>
    </xf>
    <xf numFmtId="10" fontId="16" fillId="3" borderId="0" xfId="3" applyNumberFormat="1" applyFont="1" applyFill="1" applyAlignment="1" applyProtection="1">
      <alignment horizontal="left" vertical="top"/>
    </xf>
    <xf numFmtId="169" fontId="16" fillId="3" borderId="0" xfId="0" applyNumberFormat="1" applyFont="1" applyFill="1" applyAlignment="1">
      <alignment horizontal="right" vertical="top"/>
    </xf>
    <xf numFmtId="0" fontId="16" fillId="3" borderId="0" xfId="0" applyFont="1" applyFill="1" applyAlignment="1">
      <alignment horizontal="left" vertical="top"/>
    </xf>
    <xf numFmtId="0" fontId="7" fillId="3" borderId="0" xfId="0" applyFont="1" applyFill="1" applyAlignment="1">
      <alignment horizontal="right" vertical="top"/>
    </xf>
    <xf numFmtId="44" fontId="16" fillId="3" borderId="0" xfId="0" applyNumberFormat="1" applyFont="1" applyFill="1" applyAlignment="1">
      <alignment horizontal="right" vertical="top"/>
    </xf>
    <xf numFmtId="0" fontId="12" fillId="3" borderId="45" xfId="0" applyFont="1" applyFill="1" applyBorder="1" applyAlignment="1" applyProtection="1">
      <alignment horizontal="center" vertical="top"/>
      <protection locked="0"/>
    </xf>
    <xf numFmtId="167" fontId="10" fillId="3" borderId="0" xfId="0" applyNumberFormat="1" applyFont="1" applyFill="1" applyAlignment="1">
      <alignment horizontal="center" vertical="top"/>
    </xf>
    <xf numFmtId="0" fontId="10" fillId="3" borderId="0" xfId="0" applyFont="1" applyFill="1" applyAlignment="1">
      <alignment horizontal="right" vertical="top"/>
    </xf>
    <xf numFmtId="2" fontId="10" fillId="3" borderId="0" xfId="0" applyNumberFormat="1" applyFont="1" applyFill="1" applyAlignment="1">
      <alignment horizontal="left" vertical="top"/>
    </xf>
    <xf numFmtId="2" fontId="16" fillId="3" borderId="0" xfId="0" applyNumberFormat="1" applyFont="1" applyFill="1" applyAlignment="1">
      <alignment horizontal="right" vertical="top"/>
    </xf>
    <xf numFmtId="2" fontId="16" fillId="3" borderId="0" xfId="0" applyNumberFormat="1" applyFont="1" applyFill="1" applyAlignment="1">
      <alignment horizontal="center" vertical="top"/>
    </xf>
    <xf numFmtId="9" fontId="10" fillId="3" borderId="0" xfId="3" applyFont="1" applyFill="1" applyBorder="1" applyAlignment="1" applyProtection="1">
      <alignment horizontal="left" vertical="top"/>
    </xf>
    <xf numFmtId="0" fontId="10" fillId="3" borderId="0" xfId="0" applyFont="1" applyFill="1" applyAlignment="1">
      <alignment horizontal="center" vertical="top"/>
    </xf>
    <xf numFmtId="2" fontId="16" fillId="3" borderId="0" xfId="0" applyNumberFormat="1" applyFont="1" applyFill="1" applyAlignment="1">
      <alignment horizontal="left" vertical="top"/>
    </xf>
    <xf numFmtId="0" fontId="12" fillId="3" borderId="12" xfId="0" applyFont="1" applyFill="1" applyBorder="1" applyAlignment="1">
      <alignment horizontal="center" vertical="top"/>
    </xf>
    <xf numFmtId="0" fontId="12" fillId="3" borderId="13" xfId="0" applyFont="1" applyFill="1" applyBorder="1" applyAlignment="1">
      <alignment horizontal="center" vertical="top"/>
    </xf>
    <xf numFmtId="169" fontId="12" fillId="3" borderId="0" xfId="0" applyNumberFormat="1" applyFont="1" applyFill="1" applyAlignment="1">
      <alignment horizontal="left" vertical="top"/>
    </xf>
    <xf numFmtId="0" fontId="12" fillId="3" borderId="0" xfId="0" applyFont="1" applyFill="1" applyAlignment="1">
      <alignment horizontal="right" vertical="top"/>
    </xf>
    <xf numFmtId="9" fontId="12" fillId="3" borderId="0" xfId="3" applyFont="1" applyFill="1" applyAlignment="1" applyProtection="1">
      <alignment horizontal="left" vertical="top"/>
    </xf>
    <xf numFmtId="168" fontId="12" fillId="3" borderId="0" xfId="0" applyNumberFormat="1" applyFont="1" applyFill="1" applyAlignment="1">
      <alignment horizontal="left" vertical="top"/>
    </xf>
    <xf numFmtId="0" fontId="12" fillId="3" borderId="0" xfId="0" applyFont="1" applyFill="1" applyAlignment="1">
      <alignment horizontal="center"/>
    </xf>
    <xf numFmtId="0" fontId="12" fillId="3" borderId="0" xfId="0" applyFont="1" applyFill="1" applyAlignment="1">
      <alignment horizontal="center" vertical="top"/>
    </xf>
    <xf numFmtId="165" fontId="12" fillId="3" borderId="0" xfId="0" applyNumberFormat="1" applyFont="1" applyFill="1" applyAlignment="1">
      <alignment horizontal="center" vertical="top" wrapText="1"/>
    </xf>
    <xf numFmtId="170" fontId="12" fillId="3" borderId="0" xfId="3" applyNumberFormat="1" applyFont="1" applyFill="1" applyBorder="1" applyAlignment="1" applyProtection="1">
      <alignment horizontal="left" vertical="top"/>
    </xf>
    <xf numFmtId="9" fontId="12" fillId="3" borderId="0" xfId="3" applyFont="1" applyFill="1" applyBorder="1" applyAlignment="1" applyProtection="1">
      <alignment horizontal="left" vertical="top"/>
    </xf>
    <xf numFmtId="9" fontId="12" fillId="0" borderId="0" xfId="3" applyFont="1" applyFill="1" applyBorder="1" applyAlignment="1" applyProtection="1">
      <alignment horizontal="center" vertical="top"/>
    </xf>
    <xf numFmtId="169" fontId="12" fillId="0" borderId="0" xfId="2" applyNumberFormat="1" applyFont="1" applyBorder="1" applyAlignment="1" applyProtection="1">
      <alignment horizontal="left" vertical="top"/>
    </xf>
    <xf numFmtId="169" fontId="12" fillId="0" borderId="0" xfId="0" applyNumberFormat="1" applyFont="1" applyAlignment="1">
      <alignment horizontal="left" vertical="top"/>
    </xf>
    <xf numFmtId="169" fontId="12" fillId="0" borderId="0" xfId="3" applyNumberFormat="1" applyFont="1" applyFill="1" applyBorder="1" applyAlignment="1" applyProtection="1">
      <alignment horizontal="left" vertical="top"/>
    </xf>
    <xf numFmtId="167" fontId="12" fillId="3" borderId="0" xfId="0" applyNumberFormat="1" applyFont="1" applyFill="1" applyAlignment="1">
      <alignment horizontal="center" vertical="top"/>
    </xf>
    <xf numFmtId="2" fontId="12" fillId="3" borderId="0" xfId="0" applyNumberFormat="1" applyFont="1" applyFill="1" applyAlignment="1">
      <alignment horizontal="left" vertical="top"/>
    </xf>
    <xf numFmtId="0" fontId="16" fillId="3" borderId="0" xfId="0" applyFont="1" applyFill="1" applyAlignment="1">
      <alignment horizontal="center" vertical="top" wrapText="1"/>
    </xf>
    <xf numFmtId="0" fontId="19" fillId="3" borderId="0" xfId="0" applyFont="1" applyFill="1" applyAlignment="1">
      <alignment horizontal="center" vertical="top" wrapText="1"/>
    </xf>
    <xf numFmtId="0" fontId="20" fillId="3" borderId="0" xfId="0" applyFont="1" applyFill="1" applyAlignment="1">
      <alignment horizontal="center" vertical="top" wrapText="1"/>
    </xf>
    <xf numFmtId="0" fontId="6" fillId="2" borderId="0" xfId="0" applyFont="1" applyFill="1" applyAlignment="1">
      <alignment horizontal="left" vertical="center"/>
    </xf>
    <xf numFmtId="0" fontId="21" fillId="2" borderId="0" xfId="0" applyFont="1" applyFill="1" applyAlignment="1">
      <alignment horizontal="left"/>
    </xf>
    <xf numFmtId="0" fontId="10" fillId="3" borderId="0" xfId="0" applyFont="1" applyFill="1" applyAlignment="1">
      <alignment horizontal="left" vertical="center" wrapText="1"/>
    </xf>
    <xf numFmtId="0" fontId="7" fillId="3" borderId="1"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0" fontId="16" fillId="3" borderId="1"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2" fillId="3" borderId="4" xfId="0" applyFont="1" applyFill="1" applyBorder="1" applyAlignment="1">
      <alignment horizontal="left" vertical="center"/>
    </xf>
    <xf numFmtId="0" fontId="12" fillId="3" borderId="6" xfId="0" applyFont="1" applyFill="1" applyBorder="1" applyAlignment="1">
      <alignment horizontal="left" vertical="center" wrapText="1"/>
    </xf>
    <xf numFmtId="0" fontId="22" fillId="3" borderId="0" xfId="0" applyFont="1" applyFill="1" applyAlignment="1">
      <alignment horizontal="left"/>
    </xf>
    <xf numFmtId="0" fontId="23" fillId="3" borderId="0" xfId="0" applyFont="1" applyFill="1" applyAlignment="1">
      <alignment horizontal="left"/>
    </xf>
    <xf numFmtId="0" fontId="12" fillId="3" borderId="0" xfId="0" applyFont="1" applyFill="1" applyAlignment="1">
      <alignment horizontal="left" vertical="top" wrapText="1"/>
    </xf>
    <xf numFmtId="0" fontId="12" fillId="3" borderId="0" xfId="0" applyFont="1" applyFill="1" applyAlignment="1">
      <alignment vertical="top"/>
    </xf>
    <xf numFmtId="0" fontId="12" fillId="3" borderId="66" xfId="0" applyFont="1" applyFill="1" applyBorder="1" applyAlignment="1">
      <alignment horizontal="left"/>
    </xf>
    <xf numFmtId="169" fontId="12" fillId="3" borderId="66" xfId="3" applyNumberFormat="1" applyFont="1" applyFill="1" applyBorder="1" applyAlignment="1" applyProtection="1">
      <alignment horizontal="left" vertical="top"/>
    </xf>
    <xf numFmtId="2" fontId="12" fillId="3" borderId="66" xfId="0" applyNumberFormat="1" applyFont="1" applyFill="1" applyBorder="1" applyAlignment="1">
      <alignment horizontal="left" vertical="top"/>
    </xf>
    <xf numFmtId="2" fontId="10" fillId="3" borderId="66" xfId="0" applyNumberFormat="1" applyFont="1" applyFill="1" applyBorder="1" applyAlignment="1">
      <alignment horizontal="left" vertical="top"/>
    </xf>
    <xf numFmtId="2" fontId="16" fillId="3" borderId="66" xfId="0" applyNumberFormat="1" applyFont="1" applyFill="1" applyBorder="1" applyAlignment="1">
      <alignment horizontal="left" vertical="top"/>
    </xf>
    <xf numFmtId="0" fontId="10" fillId="3" borderId="66" xfId="0" applyFont="1" applyFill="1" applyBorder="1" applyAlignment="1">
      <alignment horizontal="left" vertical="top"/>
    </xf>
    <xf numFmtId="0" fontId="12" fillId="3" borderId="66" xfId="0" applyFont="1" applyFill="1" applyBorder="1" applyAlignment="1">
      <alignment horizontal="left" vertical="top"/>
    </xf>
    <xf numFmtId="0" fontId="19" fillId="3" borderId="0" xfId="0" applyFont="1" applyFill="1" applyAlignment="1">
      <alignment horizontal="left"/>
    </xf>
    <xf numFmtId="0" fontId="16" fillId="12" borderId="1" xfId="0" applyFont="1" applyFill="1" applyBorder="1" applyAlignment="1">
      <alignment vertical="top" wrapText="1"/>
    </xf>
    <xf numFmtId="0" fontId="12" fillId="4" borderId="13" xfId="0" applyFont="1" applyFill="1" applyBorder="1" applyAlignment="1" applyProtection="1">
      <alignment horizontal="left"/>
      <protection locked="0"/>
    </xf>
    <xf numFmtId="0" fontId="12" fillId="0" borderId="0" xfId="0" applyFont="1" applyProtection="1">
      <protection locked="0"/>
    </xf>
    <xf numFmtId="0" fontId="13" fillId="0" borderId="0" xfId="0" applyFont="1"/>
    <xf numFmtId="0" fontId="12" fillId="0" borderId="0" xfId="0" applyFont="1"/>
    <xf numFmtId="0" fontId="7" fillId="3" borderId="14" xfId="0" applyFont="1" applyFill="1" applyBorder="1" applyAlignment="1">
      <alignment horizontal="left"/>
    </xf>
    <xf numFmtId="0" fontId="12" fillId="4" borderId="17" xfId="0" applyFont="1" applyFill="1" applyBorder="1" applyAlignment="1" applyProtection="1">
      <alignment horizontal="left"/>
      <protection locked="0"/>
    </xf>
    <xf numFmtId="0" fontId="12" fillId="3" borderId="67" xfId="0" applyFont="1" applyFill="1" applyBorder="1" applyAlignment="1">
      <alignment horizontal="left" vertical="center" wrapText="1" indent="1"/>
    </xf>
    <xf numFmtId="1" fontId="12" fillId="3" borderId="55" xfId="1" applyNumberFormat="1" applyFont="1" applyFill="1" applyBorder="1" applyAlignment="1" applyProtection="1">
      <alignment horizontal="center" vertical="center"/>
    </xf>
    <xf numFmtId="0" fontId="12" fillId="0" borderId="23" xfId="0" applyFont="1" applyBorder="1" applyAlignment="1" applyProtection="1">
      <alignment horizontal="left"/>
      <protection locked="0"/>
    </xf>
    <xf numFmtId="0" fontId="12" fillId="2" borderId="0" xfId="0" applyFont="1" applyFill="1"/>
    <xf numFmtId="0" fontId="12" fillId="2" borderId="0" xfId="0" applyFont="1" applyFill="1" applyAlignment="1">
      <alignment wrapText="1"/>
    </xf>
    <xf numFmtId="0" fontId="11" fillId="0" borderId="0" xfId="0" applyFont="1" applyAlignment="1">
      <alignment vertical="top" wrapText="1"/>
    </xf>
    <xf numFmtId="168" fontId="12" fillId="0" borderId="0" xfId="0" applyNumberFormat="1" applyFont="1" applyProtection="1">
      <protection locked="0"/>
    </xf>
    <xf numFmtId="0" fontId="25" fillId="3" borderId="0" xfId="0" applyFont="1" applyFill="1" applyAlignment="1">
      <alignment horizontal="left"/>
    </xf>
    <xf numFmtId="0" fontId="12" fillId="3" borderId="7" xfId="0" applyFont="1" applyFill="1" applyBorder="1" applyAlignment="1">
      <alignment horizontal="left"/>
    </xf>
    <xf numFmtId="0" fontId="19" fillId="3" borderId="4" xfId="0" applyFont="1" applyFill="1" applyBorder="1" applyAlignment="1">
      <alignment horizontal="left" vertical="center"/>
    </xf>
    <xf numFmtId="0" fontId="19" fillId="3" borderId="7" xfId="0" applyFont="1" applyFill="1" applyBorder="1" applyAlignment="1">
      <alignment horizontal="left"/>
    </xf>
    <xf numFmtId="0" fontId="19" fillId="3" borderId="1" xfId="0" applyFont="1" applyFill="1" applyBorder="1" applyAlignment="1">
      <alignment horizontal="left"/>
    </xf>
    <xf numFmtId="0" fontId="12" fillId="3" borderId="4" xfId="0" applyFont="1" applyFill="1" applyBorder="1" applyAlignment="1">
      <alignment horizontal="left"/>
    </xf>
    <xf numFmtId="0" fontId="14" fillId="3" borderId="0" xfId="0" applyFont="1" applyFill="1" applyAlignment="1">
      <alignment horizontal="left"/>
    </xf>
    <xf numFmtId="0" fontId="12" fillId="3" borderId="0" xfId="0" applyFont="1" applyFill="1" applyAlignment="1">
      <alignment horizontal="left" vertical="center" wrapText="1"/>
    </xf>
    <xf numFmtId="0" fontId="12" fillId="3" borderId="2" xfId="0" applyFont="1" applyFill="1" applyBorder="1" applyAlignment="1">
      <alignment horizontal="center"/>
    </xf>
    <xf numFmtId="0" fontId="12" fillId="3" borderId="8" xfId="0" applyFont="1" applyFill="1" applyBorder="1" applyAlignment="1">
      <alignment horizontal="center"/>
    </xf>
    <xf numFmtId="0" fontId="12" fillId="3" borderId="5" xfId="0" applyFont="1" applyFill="1" applyBorder="1" applyAlignment="1">
      <alignment horizontal="center"/>
    </xf>
    <xf numFmtId="0" fontId="12" fillId="3" borderId="2" xfId="0" applyFont="1" applyFill="1" applyBorder="1" applyAlignment="1">
      <alignment horizontal="center" wrapText="1"/>
    </xf>
    <xf numFmtId="0" fontId="12" fillId="5" borderId="20" xfId="1" applyNumberFormat="1" applyFont="1" applyFill="1" applyBorder="1" applyAlignment="1" applyProtection="1">
      <alignment horizontal="center" vertical="top" wrapText="1"/>
    </xf>
    <xf numFmtId="0" fontId="19" fillId="3" borderId="3" xfId="0" applyFont="1" applyFill="1" applyBorder="1" applyAlignment="1">
      <alignment horizontal="center" wrapText="1"/>
    </xf>
    <xf numFmtId="0" fontId="15" fillId="3" borderId="0" xfId="4" applyFont="1" applyFill="1" applyAlignment="1">
      <alignment horizontal="left"/>
    </xf>
    <xf numFmtId="0" fontId="12" fillId="2" borderId="0" xfId="0" applyFont="1" applyFill="1" applyAlignment="1">
      <alignment horizontal="left"/>
    </xf>
    <xf numFmtId="10" fontId="12" fillId="3" borderId="48" xfId="3" applyNumberFormat="1" applyFont="1" applyFill="1" applyBorder="1" applyAlignment="1">
      <alignment horizontal="left"/>
    </xf>
    <xf numFmtId="0" fontId="14" fillId="3" borderId="27" xfId="0" applyFont="1" applyFill="1" applyBorder="1" applyAlignment="1">
      <alignment horizontal="left"/>
    </xf>
    <xf numFmtId="0" fontId="7" fillId="3" borderId="28" xfId="0" applyFont="1" applyFill="1" applyBorder="1" applyAlignment="1">
      <alignment horizontal="left"/>
    </xf>
    <xf numFmtId="0" fontId="14" fillId="3" borderId="28" xfId="0" applyFont="1" applyFill="1" applyBorder="1" applyAlignment="1">
      <alignment horizontal="left"/>
    </xf>
    <xf numFmtId="0" fontId="14" fillId="3" borderId="28" xfId="0" applyFont="1" applyFill="1" applyBorder="1" applyAlignment="1">
      <alignment horizontal="right"/>
    </xf>
    <xf numFmtId="0" fontId="14" fillId="3" borderId="28" xfId="0" quotePrefix="1" applyFont="1" applyFill="1" applyBorder="1" applyAlignment="1">
      <alignment horizontal="left"/>
    </xf>
    <xf numFmtId="0" fontId="14" fillId="3" borderId="29" xfId="0" applyFont="1" applyFill="1" applyBorder="1" applyAlignment="1">
      <alignment horizontal="left"/>
    </xf>
    <xf numFmtId="0" fontId="14" fillId="3" borderId="14" xfId="0" applyFont="1" applyFill="1" applyBorder="1" applyAlignment="1">
      <alignment horizontal="left"/>
    </xf>
    <xf numFmtId="0" fontId="9" fillId="3" borderId="0" xfId="0" applyFont="1" applyFill="1" applyAlignment="1">
      <alignment horizontal="left"/>
    </xf>
    <xf numFmtId="0" fontId="14" fillId="3" borderId="17" xfId="0" applyFont="1" applyFill="1" applyBorder="1" applyAlignment="1">
      <alignment horizontal="left"/>
    </xf>
    <xf numFmtId="0" fontId="14" fillId="3" borderId="14"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14" fillId="3" borderId="17" xfId="0" applyFont="1" applyFill="1" applyBorder="1" applyAlignment="1">
      <alignment horizontal="left" vertical="center"/>
    </xf>
    <xf numFmtId="0" fontId="14" fillId="3" borderId="14" xfId="0" applyFont="1" applyFill="1" applyBorder="1" applyAlignment="1">
      <alignment horizontal="right"/>
    </xf>
    <xf numFmtId="0" fontId="14" fillId="3" borderId="5" xfId="0" applyFont="1" applyFill="1" applyBorder="1" applyAlignment="1">
      <alignment horizontal="right"/>
    </xf>
    <xf numFmtId="0" fontId="14" fillId="7" borderId="5" xfId="0" applyFont="1" applyFill="1" applyBorder="1" applyAlignment="1">
      <alignment horizontal="center"/>
    </xf>
    <xf numFmtId="0" fontId="14" fillId="14" borderId="5" xfId="0" applyFont="1" applyFill="1" applyBorder="1" applyAlignment="1">
      <alignment horizontal="center"/>
    </xf>
    <xf numFmtId="0" fontId="14" fillId="3" borderId="0" xfId="0" applyFont="1" applyFill="1" applyAlignment="1">
      <alignment horizontal="right"/>
    </xf>
    <xf numFmtId="0" fontId="14" fillId="3" borderId="21" xfId="0" applyFont="1" applyFill="1" applyBorder="1" applyAlignment="1">
      <alignment horizontal="left"/>
    </xf>
    <xf numFmtId="0" fontId="14" fillId="3" borderId="22" xfId="0" applyFont="1" applyFill="1" applyBorder="1" applyAlignment="1">
      <alignment horizontal="left"/>
    </xf>
    <xf numFmtId="0" fontId="14" fillId="3" borderId="23" xfId="0" applyFont="1" applyFill="1" applyBorder="1" applyAlignment="1">
      <alignment horizontal="left"/>
    </xf>
    <xf numFmtId="0" fontId="12" fillId="3" borderId="0" xfId="0" applyFont="1" applyFill="1" applyAlignment="1">
      <alignment horizontal="center" vertical="top" wrapText="1"/>
    </xf>
    <xf numFmtId="0" fontId="16" fillId="3" borderId="3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0" fillId="3" borderId="72" xfId="0" applyFont="1" applyFill="1" applyBorder="1" applyAlignment="1">
      <alignment horizontal="left" vertical="center" wrapText="1"/>
    </xf>
    <xf numFmtId="0" fontId="10" fillId="3" borderId="7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5" fillId="3" borderId="5" xfId="4" applyFont="1" applyFill="1" applyBorder="1" applyAlignment="1">
      <alignment horizontal="left" vertical="center" wrapText="1"/>
    </xf>
    <xf numFmtId="0" fontId="12" fillId="3" borderId="6" xfId="0" applyFont="1" applyFill="1" applyBorder="1" applyAlignment="1">
      <alignment vertical="center" wrapText="1"/>
    </xf>
    <xf numFmtId="0" fontId="10" fillId="3" borderId="7" xfId="0" applyFont="1" applyFill="1" applyBorder="1" applyAlignment="1">
      <alignment horizontal="left" vertical="center" wrapText="1"/>
    </xf>
    <xf numFmtId="0" fontId="10" fillId="3" borderId="4"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12" fillId="3" borderId="6" xfId="0" applyFont="1" applyFill="1" applyBorder="1" applyAlignment="1" applyProtection="1">
      <alignment vertical="center" wrapText="1"/>
      <protection locked="0"/>
    </xf>
    <xf numFmtId="0" fontId="10" fillId="3" borderId="5"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39" xfId="0" applyFont="1" applyFill="1" applyBorder="1" applyAlignment="1">
      <alignment horizontal="left" vertical="center" wrapText="1"/>
    </xf>
    <xf numFmtId="10" fontId="12" fillId="3" borderId="53" xfId="3" applyNumberFormat="1" applyFont="1" applyFill="1" applyBorder="1" applyAlignment="1" applyProtection="1">
      <alignment horizontal="center" vertical="center" wrapText="1"/>
      <protection locked="0"/>
    </xf>
    <xf numFmtId="0" fontId="16" fillId="3" borderId="74" xfId="0" applyFont="1" applyFill="1" applyBorder="1" applyAlignment="1">
      <alignment horizontal="left" vertical="center" wrapText="1"/>
    </xf>
    <xf numFmtId="0" fontId="15" fillId="3" borderId="45" xfId="4" applyFont="1" applyFill="1" applyBorder="1" applyAlignment="1">
      <alignment horizontal="left" vertical="center" wrapText="1"/>
    </xf>
    <xf numFmtId="10" fontId="12" fillId="3" borderId="15" xfId="3" applyNumberFormat="1" applyFont="1" applyFill="1" applyBorder="1" applyAlignment="1" applyProtection="1">
      <alignment horizontal="center" vertical="center" wrapText="1"/>
      <protection locked="0"/>
    </xf>
    <xf numFmtId="0" fontId="19" fillId="3" borderId="49" xfId="0" applyFont="1" applyFill="1" applyBorder="1" applyAlignment="1">
      <alignment horizontal="left" vertical="center"/>
    </xf>
    <xf numFmtId="0" fontId="19" fillId="3" borderId="50" xfId="0" applyFont="1" applyFill="1" applyBorder="1" applyAlignment="1">
      <alignment horizontal="left" vertical="center"/>
    </xf>
    <xf numFmtId="0" fontId="12" fillId="3" borderId="67" xfId="0" applyFont="1" applyFill="1" applyBorder="1" applyAlignment="1">
      <alignment horizontal="left" vertical="center" indent="1"/>
    </xf>
    <xf numFmtId="10" fontId="12" fillId="3" borderId="55" xfId="0" applyNumberFormat="1" applyFont="1" applyFill="1" applyBorder="1" applyAlignment="1" applyProtection="1">
      <alignment horizontal="center" vertical="center"/>
      <protection locked="0"/>
    </xf>
    <xf numFmtId="10" fontId="12" fillId="3" borderId="55" xfId="3" applyNumberFormat="1" applyFont="1" applyFill="1" applyBorder="1" applyAlignment="1" applyProtection="1">
      <alignment horizontal="center" vertical="center" wrapText="1"/>
      <protection locked="0"/>
    </xf>
    <xf numFmtId="0" fontId="12" fillId="3" borderId="24" xfId="0" applyFont="1" applyFill="1" applyBorder="1" applyAlignment="1">
      <alignment horizontal="left" vertical="center" wrapText="1" indent="1"/>
    </xf>
    <xf numFmtId="10" fontId="12" fillId="13" borderId="25" xfId="3" applyNumberFormat="1" applyFont="1" applyFill="1" applyBorder="1" applyAlignment="1" applyProtection="1">
      <alignment horizontal="center" vertical="center" wrapText="1"/>
    </xf>
    <xf numFmtId="0" fontId="10" fillId="3" borderId="0" xfId="0" applyFont="1" applyFill="1" applyAlignment="1">
      <alignment horizontal="center" vertical="center" wrapText="1"/>
    </xf>
    <xf numFmtId="0" fontId="7" fillId="3" borderId="27" xfId="0" applyFont="1" applyFill="1" applyBorder="1" applyAlignment="1">
      <alignment vertical="top" wrapText="1"/>
    </xf>
    <xf numFmtId="10" fontId="12" fillId="5" borderId="26" xfId="3" applyNumberFormat="1" applyFont="1" applyFill="1" applyBorder="1" applyAlignment="1">
      <alignment horizontal="center" vertical="top"/>
    </xf>
    <xf numFmtId="10" fontId="12" fillId="5" borderId="20" xfId="3" applyNumberFormat="1" applyFont="1" applyFill="1" applyBorder="1" applyAlignment="1">
      <alignment horizontal="center" vertical="top"/>
    </xf>
    <xf numFmtId="0" fontId="16" fillId="8" borderId="40" xfId="0" applyFont="1" applyFill="1" applyBorder="1" applyAlignment="1">
      <alignment vertical="top" wrapText="1"/>
    </xf>
    <xf numFmtId="0" fontId="16" fillId="7" borderId="3" xfId="0" applyFont="1" applyFill="1" applyBorder="1" applyAlignment="1">
      <alignment vertical="top" wrapText="1"/>
    </xf>
    <xf numFmtId="0" fontId="16" fillId="8" borderId="10" xfId="0" applyFont="1" applyFill="1" applyBorder="1" applyAlignment="1">
      <alignment vertical="top" wrapText="1"/>
    </xf>
    <xf numFmtId="0" fontId="16" fillId="4" borderId="38" xfId="0" applyFont="1" applyFill="1" applyBorder="1" applyAlignment="1">
      <alignment horizontal="left" vertical="top" wrapText="1"/>
    </xf>
    <xf numFmtId="0" fontId="12" fillId="3" borderId="0" xfId="0" applyFont="1" applyFill="1"/>
    <xf numFmtId="0" fontId="12" fillId="3" borderId="0" xfId="0" applyFont="1" applyFill="1" applyAlignment="1">
      <alignment horizontal="right" wrapText="1"/>
    </xf>
    <xf numFmtId="2" fontId="12" fillId="3" borderId="0" xfId="0" applyNumberFormat="1" applyFont="1" applyFill="1"/>
    <xf numFmtId="1" fontId="12" fillId="3" borderId="0" xfId="0" applyNumberFormat="1" applyFont="1" applyFill="1" applyAlignment="1">
      <alignment horizontal="left" vertical="top"/>
    </xf>
    <xf numFmtId="0" fontId="11" fillId="3" borderId="0" xfId="0" applyFont="1" applyFill="1" applyAlignment="1">
      <alignment horizontal="left" vertical="top"/>
    </xf>
    <xf numFmtId="0" fontId="10" fillId="3" borderId="0" xfId="0" applyFont="1" applyFill="1" applyAlignment="1">
      <alignment horizontal="left" wrapText="1"/>
    </xf>
    <xf numFmtId="0" fontId="24" fillId="3" borderId="0" xfId="0" applyFont="1" applyFill="1" applyAlignment="1">
      <alignment vertical="top"/>
    </xf>
    <xf numFmtId="0" fontId="12" fillId="3" borderId="14" xfId="0" applyFont="1" applyFill="1" applyBorder="1" applyAlignment="1">
      <alignment horizontal="center" vertical="top" wrapText="1"/>
    </xf>
    <xf numFmtId="0" fontId="12" fillId="3" borderId="14" xfId="0" applyFont="1" applyFill="1" applyBorder="1" applyAlignment="1">
      <alignment horizontal="left" vertical="top"/>
    </xf>
    <xf numFmtId="0" fontId="12" fillId="3" borderId="36" xfId="0" applyFont="1" applyFill="1" applyBorder="1" applyAlignment="1">
      <alignment horizontal="center" vertical="top" wrapText="1"/>
    </xf>
    <xf numFmtId="0" fontId="12" fillId="3" borderId="37" xfId="0" applyFont="1" applyFill="1" applyBorder="1" applyAlignment="1">
      <alignment horizontal="left" vertical="top"/>
    </xf>
    <xf numFmtId="0" fontId="12" fillId="3" borderId="37" xfId="0" applyFont="1" applyFill="1" applyBorder="1" applyAlignment="1">
      <alignment vertical="top"/>
    </xf>
    <xf numFmtId="0" fontId="12" fillId="3" borderId="17" xfId="0" applyFont="1" applyFill="1" applyBorder="1" applyAlignment="1">
      <alignment horizontal="left" vertical="top"/>
    </xf>
    <xf numFmtId="0" fontId="24" fillId="3" borderId="0" xfId="0" applyFont="1" applyFill="1" applyAlignment="1">
      <alignment horizontal="center" vertical="top"/>
    </xf>
    <xf numFmtId="0" fontId="12" fillId="3" borderId="21" xfId="0" applyFont="1" applyFill="1" applyBorder="1" applyAlignment="1">
      <alignment horizontal="center" vertical="top"/>
    </xf>
    <xf numFmtId="0" fontId="12" fillId="3" borderId="23" xfId="0" applyFont="1" applyFill="1" applyBorder="1" applyAlignment="1">
      <alignment horizontal="center" vertical="top"/>
    </xf>
    <xf numFmtId="9" fontId="12" fillId="3" borderId="0" xfId="0" applyNumberFormat="1" applyFont="1" applyFill="1" applyAlignment="1">
      <alignment horizontal="left" vertical="top"/>
    </xf>
    <xf numFmtId="9" fontId="12" fillId="3" borderId="14" xfId="0" applyNumberFormat="1" applyFont="1" applyFill="1" applyBorder="1" applyAlignment="1">
      <alignment horizontal="left" vertical="top"/>
    </xf>
    <xf numFmtId="0" fontId="12" fillId="3" borderId="36" xfId="0" applyFont="1" applyFill="1" applyBorder="1" applyAlignment="1">
      <alignment horizontal="left" vertical="top"/>
    </xf>
    <xf numFmtId="0" fontId="11" fillId="3" borderId="0" xfId="0" applyFont="1" applyFill="1" applyAlignment="1">
      <alignment horizontal="center" vertical="top"/>
    </xf>
    <xf numFmtId="172" fontId="12" fillId="3" borderId="0" xfId="0" applyNumberFormat="1" applyFont="1" applyFill="1" applyAlignment="1">
      <alignment horizontal="left" vertical="top"/>
    </xf>
    <xf numFmtId="9" fontId="12" fillId="3" borderId="0" xfId="3" applyFont="1" applyFill="1" applyAlignment="1">
      <alignment horizontal="left" vertical="top"/>
    </xf>
    <xf numFmtId="172" fontId="12" fillId="3" borderId="0" xfId="1" applyNumberFormat="1" applyFont="1" applyFill="1" applyAlignment="1">
      <alignment horizontal="left" vertical="top"/>
    </xf>
    <xf numFmtId="170" fontId="12" fillId="3" borderId="0" xfId="3" applyNumberFormat="1" applyFont="1" applyFill="1" applyAlignment="1">
      <alignment horizontal="left" vertical="top"/>
    </xf>
    <xf numFmtId="0" fontId="12" fillId="3" borderId="22" xfId="0" applyFont="1" applyFill="1" applyBorder="1" applyAlignment="1">
      <alignment horizontal="left" vertical="top"/>
    </xf>
    <xf numFmtId="0" fontId="12" fillId="3" borderId="23" xfId="0" applyFont="1" applyFill="1" applyBorder="1" applyAlignment="1">
      <alignment horizontal="left" vertical="top"/>
    </xf>
    <xf numFmtId="0" fontId="11" fillId="3" borderId="12" xfId="0" applyFont="1" applyFill="1" applyBorder="1" applyAlignment="1">
      <alignment horizontal="left" vertical="top"/>
    </xf>
    <xf numFmtId="0" fontId="12" fillId="3" borderId="12" xfId="0" applyFont="1" applyFill="1" applyBorder="1" applyAlignment="1">
      <alignment horizontal="left" vertical="top"/>
    </xf>
    <xf numFmtId="0" fontId="12" fillId="3" borderId="13" xfId="0" applyFont="1" applyFill="1" applyBorder="1" applyAlignment="1">
      <alignment horizontal="left" vertical="top"/>
    </xf>
    <xf numFmtId="0" fontId="12" fillId="3" borderId="5" xfId="5" applyFont="1" applyFill="1" applyBorder="1" applyAlignment="1" applyProtection="1">
      <alignment horizontal="left" vertical="top"/>
      <protection locked="0"/>
    </xf>
    <xf numFmtId="10" fontId="12" fillId="3" borderId="0" xfId="3" applyNumberFormat="1" applyFont="1" applyFill="1" applyAlignment="1">
      <alignment horizontal="left"/>
    </xf>
    <xf numFmtId="0" fontId="10" fillId="0" borderId="74" xfId="0" applyFont="1" applyBorder="1" applyAlignment="1">
      <alignment horizontal="left" vertical="center" wrapText="1"/>
    </xf>
    <xf numFmtId="10" fontId="10" fillId="0" borderId="5" xfId="3" applyNumberFormat="1" applyFont="1" applyFill="1" applyBorder="1" applyAlignment="1">
      <alignment horizontal="center" vertical="center" wrapText="1"/>
    </xf>
    <xf numFmtId="0" fontId="10" fillId="0" borderId="35" xfId="0" applyFont="1" applyBorder="1" applyAlignment="1">
      <alignment horizontal="left" vertical="center" wrapText="1"/>
    </xf>
    <xf numFmtId="0" fontId="10" fillId="0" borderId="77" xfId="0" applyFont="1" applyBorder="1" applyAlignment="1">
      <alignment horizontal="left" vertical="center" wrapText="1"/>
    </xf>
    <xf numFmtId="10" fontId="10" fillId="0" borderId="45" xfId="0" applyNumberFormat="1" applyFont="1" applyBorder="1" applyAlignment="1">
      <alignment horizontal="center" vertical="center" wrapText="1"/>
    </xf>
    <xf numFmtId="10" fontId="10" fillId="3" borderId="5" xfId="3" applyNumberFormat="1" applyFont="1" applyFill="1" applyBorder="1" applyAlignment="1">
      <alignment horizontal="center" vertical="center" wrapText="1"/>
    </xf>
    <xf numFmtId="0" fontId="12" fillId="4" borderId="5" xfId="0" applyFont="1" applyFill="1" applyBorder="1" applyAlignment="1">
      <alignment horizontal="center"/>
    </xf>
    <xf numFmtId="0" fontId="12" fillId="4" borderId="8" xfId="0" applyFont="1" applyFill="1" applyBorder="1" applyAlignment="1">
      <alignment horizontal="center"/>
    </xf>
    <xf numFmtId="0" fontId="12" fillId="3" borderId="13" xfId="0" applyFont="1" applyFill="1" applyBorder="1" applyAlignment="1">
      <alignment horizontal="center"/>
    </xf>
    <xf numFmtId="0" fontId="7" fillId="3" borderId="50" xfId="0" applyFont="1" applyFill="1" applyBorder="1" applyAlignment="1">
      <alignment horizontal="left"/>
    </xf>
    <xf numFmtId="0" fontId="12" fillId="4" borderId="71" xfId="0" applyFont="1" applyFill="1" applyBorder="1" applyAlignment="1" applyProtection="1">
      <alignment horizontal="center"/>
      <protection locked="0"/>
    </xf>
    <xf numFmtId="0" fontId="12" fillId="3" borderId="22" xfId="0" applyFont="1" applyFill="1" applyBorder="1" applyAlignment="1">
      <alignment vertical="top"/>
    </xf>
    <xf numFmtId="0" fontId="28" fillId="3" borderId="34" xfId="0" applyFont="1" applyFill="1" applyBorder="1" applyAlignment="1">
      <alignment vertical="center" wrapText="1"/>
    </xf>
    <xf numFmtId="0" fontId="12" fillId="3" borderId="14" xfId="0" applyFont="1" applyFill="1" applyBorder="1" applyAlignment="1" applyProtection="1">
      <alignment horizontal="left" vertical="top"/>
      <protection locked="0"/>
    </xf>
    <xf numFmtId="0" fontId="12" fillId="3" borderId="0" xfId="0" applyFont="1" applyFill="1" applyAlignment="1" applyProtection="1">
      <alignment horizontal="left" vertical="top" wrapText="1"/>
      <protection locked="0"/>
    </xf>
    <xf numFmtId="0" fontId="12" fillId="3" borderId="17" xfId="0" applyFont="1" applyFill="1" applyBorder="1" applyAlignment="1" applyProtection="1">
      <alignment horizontal="left" vertical="top" wrapText="1"/>
      <protection locked="0"/>
    </xf>
    <xf numFmtId="0" fontId="12" fillId="3" borderId="7" xfId="0" applyFont="1" applyFill="1" applyBorder="1" applyAlignment="1">
      <alignment horizontal="left" vertical="center"/>
    </xf>
    <xf numFmtId="0" fontId="10" fillId="3" borderId="0" xfId="0" applyFont="1" applyFill="1" applyAlignment="1">
      <alignment horizontal="left"/>
    </xf>
    <xf numFmtId="169" fontId="10" fillId="3" borderId="0" xfId="3" applyNumberFormat="1" applyFont="1" applyFill="1" applyBorder="1" applyAlignment="1" applyProtection="1">
      <alignment horizontal="left" vertical="top"/>
    </xf>
    <xf numFmtId="0" fontId="12" fillId="3" borderId="18" xfId="0" applyFont="1" applyFill="1" applyBorder="1" applyAlignment="1">
      <alignment horizontal="left" vertical="center" wrapText="1" indent="1"/>
    </xf>
    <xf numFmtId="0" fontId="15" fillId="4" borderId="8" xfId="4" applyFont="1" applyFill="1" applyBorder="1" applyAlignment="1">
      <alignment horizontal="center" vertical="center"/>
    </xf>
    <xf numFmtId="0" fontId="12" fillId="3" borderId="78" xfId="0" applyFont="1" applyFill="1" applyBorder="1" applyAlignment="1">
      <alignment horizontal="left" vertical="center" wrapText="1" indent="1"/>
    </xf>
    <xf numFmtId="0" fontId="10" fillId="3" borderId="68" xfId="0" applyFont="1" applyFill="1" applyBorder="1" applyAlignment="1" applyProtection="1">
      <alignment vertical="center" wrapText="1"/>
      <protection locked="0"/>
    </xf>
    <xf numFmtId="0" fontId="12" fillId="4" borderId="5" xfId="0" applyFont="1" applyFill="1" applyBorder="1" applyAlignment="1" applyProtection="1">
      <alignment horizontal="center" vertical="center" wrapText="1"/>
      <protection locked="0"/>
    </xf>
    <xf numFmtId="0" fontId="4" fillId="4" borderId="0" xfId="0" applyFont="1" applyFill="1" applyAlignment="1">
      <alignment horizontal="center" wrapText="1"/>
    </xf>
    <xf numFmtId="0" fontId="14" fillId="3" borderId="28" xfId="0" applyFont="1" applyFill="1" applyBorder="1" applyAlignment="1" applyProtection="1">
      <alignment horizontal="left"/>
      <protection locked="0"/>
    </xf>
    <xf numFmtId="0" fontId="13" fillId="3" borderId="29" xfId="0" applyFont="1" applyFill="1" applyBorder="1" applyAlignment="1" applyProtection="1">
      <alignment horizontal="left"/>
      <protection locked="0"/>
    </xf>
    <xf numFmtId="0" fontId="13" fillId="3" borderId="23" xfId="0" applyFont="1" applyFill="1" applyBorder="1" applyAlignment="1">
      <alignment vertical="top" wrapText="1"/>
    </xf>
    <xf numFmtId="0" fontId="29" fillId="3" borderId="39" xfId="0" applyFont="1" applyFill="1" applyBorder="1" applyAlignment="1">
      <alignment vertical="top" wrapText="1"/>
    </xf>
    <xf numFmtId="0" fontId="8" fillId="3" borderId="0" xfId="0" applyFont="1" applyFill="1" applyAlignment="1">
      <alignment horizontal="left"/>
    </xf>
    <xf numFmtId="10" fontId="12" fillId="3" borderId="0" xfId="0" applyNumberFormat="1" applyFont="1" applyFill="1" applyAlignment="1">
      <alignment horizontal="left"/>
    </xf>
    <xf numFmtId="173" fontId="12" fillId="3" borderId="0" xfId="0" applyNumberFormat="1" applyFont="1" applyFill="1" applyAlignment="1">
      <alignment horizontal="left"/>
    </xf>
    <xf numFmtId="10" fontId="10" fillId="4" borderId="5" xfId="3" applyNumberFormat="1" applyFont="1" applyFill="1" applyBorder="1" applyAlignment="1" applyProtection="1">
      <alignment horizontal="center" vertical="center" wrapText="1"/>
      <protection locked="0"/>
    </xf>
    <xf numFmtId="10" fontId="10" fillId="4" borderId="5" xfId="0" applyNumberFormat="1" applyFont="1" applyFill="1" applyBorder="1" applyAlignment="1" applyProtection="1">
      <alignment horizontal="center" vertical="center" wrapText="1"/>
      <protection locked="0"/>
    </xf>
    <xf numFmtId="0" fontId="12" fillId="4" borderId="5" xfId="0" applyFont="1" applyFill="1" applyBorder="1" applyAlignment="1" applyProtection="1">
      <alignment horizontal="left" vertical="center" wrapText="1"/>
      <protection locked="0"/>
    </xf>
    <xf numFmtId="0" fontId="10" fillId="4" borderId="45"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12" fillId="4" borderId="9" xfId="0" applyFont="1" applyFill="1" applyBorder="1" applyAlignment="1" applyProtection="1">
      <alignment horizontal="left" vertical="center" wrapText="1"/>
      <protection locked="0"/>
    </xf>
    <xf numFmtId="0" fontId="12" fillId="0" borderId="0" xfId="0" applyFont="1" applyAlignment="1" applyProtection="1">
      <alignment horizontal="right" wrapText="1"/>
      <protection locked="0"/>
    </xf>
    <xf numFmtId="0" fontId="12" fillId="0" borderId="0" xfId="0" applyFont="1" applyAlignment="1" applyProtection="1">
      <alignment horizontal="center" wrapText="1"/>
      <protection locked="0"/>
    </xf>
    <xf numFmtId="165" fontId="12" fillId="0" borderId="0" xfId="0" applyNumberFormat="1" applyFont="1" applyAlignment="1" applyProtection="1">
      <alignment horizontal="center" wrapText="1"/>
      <protection locked="0"/>
    </xf>
    <xf numFmtId="166" fontId="12" fillId="0" borderId="0" xfId="0" applyNumberFormat="1" applyFont="1" applyAlignment="1" applyProtection="1">
      <alignment horizontal="center" wrapText="1"/>
      <protection locked="0"/>
    </xf>
    <xf numFmtId="164" fontId="12" fillId="0" borderId="0" xfId="0" applyNumberFormat="1" applyFont="1" applyAlignment="1" applyProtection="1">
      <alignment horizontal="center" wrapText="1"/>
      <protection locked="0"/>
    </xf>
    <xf numFmtId="0" fontId="12" fillId="3" borderId="38" xfId="5" applyFont="1" applyFill="1" applyBorder="1" applyAlignment="1" applyProtection="1">
      <alignment horizontal="left" vertical="top"/>
      <protection locked="0"/>
    </xf>
    <xf numFmtId="0" fontId="12" fillId="3" borderId="38" xfId="0" applyFont="1" applyFill="1" applyBorder="1" applyAlignment="1" applyProtection="1">
      <alignment horizontal="left" vertical="top"/>
      <protection locked="0"/>
    </xf>
    <xf numFmtId="168" fontId="12" fillId="3" borderId="38" xfId="0" applyNumberFormat="1" applyFont="1" applyFill="1" applyBorder="1" applyAlignment="1" applyProtection="1">
      <alignment horizontal="center" vertical="top"/>
      <protection locked="0"/>
    </xf>
    <xf numFmtId="168" fontId="12" fillId="3" borderId="39" xfId="0" applyNumberFormat="1" applyFont="1" applyFill="1" applyBorder="1" applyAlignment="1" applyProtection="1">
      <alignment horizontal="left" vertical="top"/>
      <protection locked="0"/>
    </xf>
    <xf numFmtId="168" fontId="12" fillId="3" borderId="38" xfId="0" applyNumberFormat="1" applyFont="1" applyFill="1" applyBorder="1" applyAlignment="1" applyProtection="1">
      <alignment horizontal="left" vertical="top"/>
      <protection locked="0"/>
    </xf>
    <xf numFmtId="170" fontId="10" fillId="3" borderId="34" xfId="3" applyNumberFormat="1" applyFont="1" applyFill="1" applyBorder="1" applyAlignment="1" applyProtection="1">
      <alignment horizontal="left" vertical="top"/>
      <protection locked="0"/>
    </xf>
    <xf numFmtId="168" fontId="12" fillId="3" borderId="4" xfId="3" applyNumberFormat="1" applyFont="1" applyFill="1" applyBorder="1" applyAlignment="1" applyProtection="1">
      <alignment horizontal="left" vertical="top"/>
      <protection locked="0"/>
    </xf>
    <xf numFmtId="168" fontId="12" fillId="3" borderId="6" xfId="3" applyNumberFormat="1" applyFont="1" applyFill="1" applyBorder="1" applyAlignment="1" applyProtection="1">
      <alignment horizontal="left" vertical="top"/>
      <protection locked="0"/>
    </xf>
    <xf numFmtId="9" fontId="12" fillId="3" borderId="4" xfId="3" applyFont="1" applyFill="1" applyBorder="1" applyAlignment="1" applyProtection="1">
      <alignment horizontal="left" vertical="top"/>
      <protection locked="0"/>
    </xf>
    <xf numFmtId="9" fontId="12" fillId="3" borderId="5" xfId="3" applyFont="1" applyFill="1" applyBorder="1" applyAlignment="1" applyProtection="1">
      <alignment horizontal="left" vertical="top"/>
      <protection locked="0"/>
    </xf>
    <xf numFmtId="9" fontId="12" fillId="3" borderId="34" xfId="3" applyFont="1" applyFill="1" applyBorder="1" applyAlignment="1" applyProtection="1">
      <alignment horizontal="left" vertical="top"/>
      <protection locked="0"/>
    </xf>
    <xf numFmtId="9" fontId="12" fillId="3" borderId="6" xfId="3" applyFont="1" applyFill="1" applyBorder="1" applyAlignment="1" applyProtection="1">
      <alignment horizontal="left" vertical="top"/>
      <protection locked="0"/>
    </xf>
    <xf numFmtId="9" fontId="12" fillId="3" borderId="4" xfId="3" applyFont="1" applyFill="1" applyBorder="1" applyAlignment="1" applyProtection="1">
      <alignment horizontal="center" vertical="top"/>
      <protection locked="0"/>
    </xf>
    <xf numFmtId="9" fontId="12" fillId="3" borderId="5" xfId="3" applyFont="1" applyFill="1" applyBorder="1" applyAlignment="1" applyProtection="1">
      <alignment horizontal="center" vertical="top"/>
      <protection locked="0"/>
    </xf>
    <xf numFmtId="9" fontId="12" fillId="3" borderId="34" xfId="3" applyFont="1" applyFill="1" applyBorder="1" applyAlignment="1" applyProtection="1">
      <alignment horizontal="center" vertical="top"/>
      <protection locked="0"/>
    </xf>
    <xf numFmtId="168" fontId="12" fillId="3" borderId="4" xfId="2" applyNumberFormat="1" applyFont="1" applyFill="1" applyBorder="1" applyAlignment="1" applyProtection="1">
      <alignment horizontal="left" vertical="top"/>
      <protection locked="0"/>
    </xf>
    <xf numFmtId="168" fontId="12" fillId="3" borderId="5" xfId="2" applyNumberFormat="1" applyFont="1" applyFill="1" applyBorder="1" applyAlignment="1" applyProtection="1">
      <alignment horizontal="left" vertical="top"/>
      <protection locked="0"/>
    </xf>
    <xf numFmtId="168" fontId="12" fillId="3" borderId="6" xfId="2" applyNumberFormat="1" applyFont="1" applyFill="1" applyBorder="1" applyAlignment="1" applyProtection="1">
      <alignment horizontal="left" vertical="top"/>
      <protection locked="0"/>
    </xf>
    <xf numFmtId="168" fontId="12" fillId="3" borderId="35" xfId="2" applyNumberFormat="1" applyFont="1" applyFill="1" applyBorder="1" applyAlignment="1" applyProtection="1">
      <alignment horizontal="left" vertical="top"/>
      <protection locked="0"/>
    </xf>
    <xf numFmtId="168" fontId="12" fillId="3" borderId="34" xfId="2" applyNumberFormat="1" applyFont="1" applyFill="1" applyBorder="1" applyAlignment="1" applyProtection="1">
      <alignment horizontal="left" vertical="top"/>
      <protection locked="0"/>
    </xf>
    <xf numFmtId="168" fontId="12" fillId="3" borderId="35" xfId="3" applyNumberFormat="1" applyFont="1" applyFill="1" applyBorder="1" applyAlignment="1" applyProtection="1">
      <alignment horizontal="left" vertical="top"/>
      <protection locked="0"/>
    </xf>
    <xf numFmtId="168" fontId="12" fillId="3" borderId="57" xfId="3" applyNumberFormat="1" applyFont="1" applyFill="1" applyBorder="1" applyAlignment="1" applyProtection="1">
      <alignment horizontal="left" vertical="top"/>
      <protection locked="0"/>
    </xf>
    <xf numFmtId="168" fontId="12" fillId="3" borderId="58" xfId="3" applyNumberFormat="1" applyFont="1" applyFill="1" applyBorder="1" applyAlignment="1" applyProtection="1">
      <alignment horizontal="left" vertical="top"/>
      <protection locked="0"/>
    </xf>
    <xf numFmtId="168" fontId="12" fillId="3" borderId="59" xfId="3" applyNumberFormat="1" applyFont="1" applyFill="1" applyBorder="1" applyAlignment="1" applyProtection="1">
      <alignment horizontal="left" vertical="top"/>
      <protection locked="0"/>
    </xf>
    <xf numFmtId="168" fontId="12" fillId="3" borderId="60" xfId="3" applyNumberFormat="1" applyFont="1" applyFill="1" applyBorder="1" applyAlignment="1" applyProtection="1">
      <alignment horizontal="left" vertical="top"/>
      <protection locked="0"/>
    </xf>
    <xf numFmtId="168" fontId="12" fillId="3" borderId="5" xfId="3" applyNumberFormat="1" applyFont="1" applyFill="1" applyBorder="1" applyAlignment="1" applyProtection="1">
      <alignment horizontal="left" vertical="top"/>
      <protection locked="0"/>
    </xf>
    <xf numFmtId="168" fontId="12" fillId="3" borderId="4" xfId="0" applyNumberFormat="1" applyFont="1" applyFill="1" applyBorder="1" applyAlignment="1" applyProtection="1">
      <alignment horizontal="left" vertical="top"/>
      <protection locked="0"/>
    </xf>
    <xf numFmtId="168" fontId="12" fillId="3" borderId="5" xfId="0" applyNumberFormat="1" applyFont="1" applyFill="1" applyBorder="1" applyAlignment="1" applyProtection="1">
      <alignment horizontal="left" vertical="top"/>
      <protection locked="0"/>
    </xf>
    <xf numFmtId="168" fontId="12" fillId="3" borderId="6" xfId="0" applyNumberFormat="1" applyFont="1" applyFill="1" applyBorder="1" applyAlignment="1" applyProtection="1">
      <alignment horizontal="left" vertical="top"/>
      <protection locked="0"/>
    </xf>
    <xf numFmtId="168" fontId="12" fillId="3" borderId="5" xfId="0" applyNumberFormat="1" applyFont="1" applyFill="1" applyBorder="1" applyAlignment="1" applyProtection="1">
      <alignment horizontal="center" vertical="top"/>
      <protection locked="0"/>
    </xf>
    <xf numFmtId="168" fontId="12" fillId="3" borderId="34" xfId="0" applyNumberFormat="1" applyFont="1" applyFill="1" applyBorder="1" applyAlignment="1" applyProtection="1">
      <alignment horizontal="left" vertical="top"/>
      <protection locked="0"/>
    </xf>
    <xf numFmtId="9" fontId="12" fillId="3" borderId="35" xfId="3" applyFont="1" applyFill="1" applyBorder="1" applyAlignment="1" applyProtection="1">
      <alignment horizontal="left" vertical="top"/>
      <protection locked="0"/>
    </xf>
    <xf numFmtId="9" fontId="12" fillId="3" borderId="44" xfId="3" applyFont="1" applyFill="1" applyBorder="1" applyAlignment="1" applyProtection="1">
      <alignment horizontal="left" vertical="top"/>
      <protection locked="0"/>
    </xf>
    <xf numFmtId="168" fontId="12" fillId="3" borderId="34" xfId="3" applyNumberFormat="1" applyFont="1" applyFill="1" applyBorder="1" applyAlignment="1" applyProtection="1">
      <alignment horizontal="left" vertical="top"/>
      <protection locked="0"/>
    </xf>
    <xf numFmtId="168" fontId="12" fillId="3" borderId="61" xfId="3" applyNumberFormat="1" applyFont="1" applyFill="1" applyBorder="1" applyAlignment="1" applyProtection="1">
      <alignment horizontal="left" vertical="top"/>
      <protection locked="0"/>
    </xf>
    <xf numFmtId="168" fontId="12" fillId="3" borderId="62" xfId="3" applyNumberFormat="1" applyFont="1" applyFill="1" applyBorder="1" applyAlignment="1" applyProtection="1">
      <alignment horizontal="left" vertical="top"/>
      <protection locked="0"/>
    </xf>
    <xf numFmtId="168" fontId="12" fillId="3" borderId="63" xfId="3" applyNumberFormat="1" applyFont="1" applyFill="1" applyBorder="1" applyAlignment="1" applyProtection="1">
      <alignment horizontal="left" vertical="top"/>
      <protection locked="0"/>
    </xf>
    <xf numFmtId="168" fontId="12" fillId="3" borderId="64" xfId="3" applyNumberFormat="1" applyFont="1" applyFill="1" applyBorder="1" applyAlignment="1" applyProtection="1">
      <alignment horizontal="left" vertical="top"/>
      <protection locked="0"/>
    </xf>
    <xf numFmtId="168" fontId="12" fillId="3" borderId="65" xfId="3" applyNumberFormat="1" applyFont="1" applyFill="1" applyBorder="1" applyAlignment="1" applyProtection="1">
      <alignment horizontal="left" vertical="top"/>
      <protection locked="0"/>
    </xf>
    <xf numFmtId="168" fontId="12" fillId="3" borderId="4" xfId="3" applyNumberFormat="1" applyFont="1" applyFill="1" applyBorder="1" applyAlignment="1" applyProtection="1">
      <alignment horizontal="center" vertical="top"/>
      <protection locked="0"/>
    </xf>
    <xf numFmtId="168" fontId="12" fillId="3" borderId="5" xfId="3" applyNumberFormat="1" applyFont="1" applyFill="1" applyBorder="1" applyAlignment="1" applyProtection="1">
      <alignment horizontal="center" vertical="top"/>
      <protection locked="0"/>
    </xf>
    <xf numFmtId="0" fontId="12" fillId="3" borderId="45" xfId="5" applyFont="1" applyFill="1" applyBorder="1" applyAlignment="1" applyProtection="1">
      <alignment horizontal="left" vertical="top"/>
      <protection locked="0"/>
    </xf>
    <xf numFmtId="168" fontId="12" fillId="3" borderId="45" xfId="0" applyNumberFormat="1" applyFont="1" applyFill="1" applyBorder="1" applyAlignment="1" applyProtection="1">
      <alignment horizontal="center" vertical="top"/>
      <protection locked="0"/>
    </xf>
    <xf numFmtId="168" fontId="12" fillId="3" borderId="45" xfId="0" applyNumberFormat="1" applyFont="1" applyFill="1" applyBorder="1" applyAlignment="1" applyProtection="1">
      <alignment horizontal="left" vertical="top"/>
      <protection locked="0"/>
    </xf>
    <xf numFmtId="168" fontId="12" fillId="3" borderId="7" xfId="3" applyNumberFormat="1" applyFont="1" applyFill="1" applyBorder="1" applyAlignment="1" applyProtection="1">
      <alignment horizontal="left" vertical="top"/>
      <protection locked="0"/>
    </xf>
    <xf numFmtId="168" fontId="12" fillId="3" borderId="9" xfId="3" applyNumberFormat="1" applyFont="1" applyFill="1" applyBorder="1" applyAlignment="1" applyProtection="1">
      <alignment horizontal="left" vertical="top"/>
      <protection locked="0"/>
    </xf>
    <xf numFmtId="168" fontId="12" fillId="3" borderId="7" xfId="2" applyNumberFormat="1" applyFont="1" applyFill="1" applyBorder="1" applyAlignment="1" applyProtection="1">
      <alignment horizontal="left" vertical="top"/>
      <protection locked="0"/>
    </xf>
    <xf numFmtId="168" fontId="12" fillId="3" borderId="8" xfId="2" applyNumberFormat="1" applyFont="1" applyFill="1" applyBorder="1" applyAlignment="1" applyProtection="1">
      <alignment horizontal="left" vertical="top"/>
      <protection locked="0"/>
    </xf>
    <xf numFmtId="168" fontId="12" fillId="3" borderId="9" xfId="2" applyNumberFormat="1" applyFont="1" applyFill="1" applyBorder="1" applyAlignment="1" applyProtection="1">
      <alignment horizontal="left" vertical="top"/>
      <protection locked="0"/>
    </xf>
    <xf numFmtId="168" fontId="12" fillId="3" borderId="75" xfId="3" applyNumberFormat="1" applyFont="1" applyFill="1" applyBorder="1" applyAlignment="1" applyProtection="1">
      <alignment horizontal="left" vertical="top"/>
      <protection locked="0"/>
    </xf>
    <xf numFmtId="168" fontId="12" fillId="3" borderId="8" xfId="3" applyNumberFormat="1" applyFont="1" applyFill="1" applyBorder="1" applyAlignment="1" applyProtection="1">
      <alignment horizontal="left" vertical="top"/>
      <protection locked="0"/>
    </xf>
    <xf numFmtId="168" fontId="12" fillId="3" borderId="76" xfId="3" applyNumberFormat="1" applyFont="1" applyFill="1" applyBorder="1" applyAlignment="1" applyProtection="1">
      <alignment horizontal="left" vertical="top"/>
      <protection locked="0"/>
    </xf>
    <xf numFmtId="9" fontId="12" fillId="0" borderId="0" xfId="3" applyFont="1" applyAlignment="1" applyProtection="1">
      <alignment horizontal="center"/>
    </xf>
    <xf numFmtId="0" fontId="12" fillId="3" borderId="0" xfId="0" applyFont="1" applyFill="1" applyAlignment="1">
      <alignment horizontal="left" vertical="top" wrapText="1" indent="2"/>
    </xf>
    <xf numFmtId="0" fontId="12" fillId="3" borderId="0" xfId="0" applyFont="1" applyFill="1" applyAlignment="1">
      <alignment horizontal="left" vertical="top" wrapText="1" indent="3"/>
    </xf>
    <xf numFmtId="0" fontId="17" fillId="3" borderId="0" xfId="0" applyFont="1" applyFill="1" applyAlignment="1">
      <alignment horizontal="left"/>
    </xf>
    <xf numFmtId="0" fontId="12" fillId="3" borderId="0" xfId="0" applyFont="1" applyFill="1" applyAlignment="1">
      <alignment horizontal="left" wrapText="1" indent="3"/>
    </xf>
    <xf numFmtId="0" fontId="10" fillId="3" borderId="0" xfId="0" applyFont="1" applyFill="1" applyAlignment="1">
      <alignment horizontal="left" vertical="top" wrapText="1" indent="3"/>
    </xf>
    <xf numFmtId="0" fontId="12" fillId="3" borderId="0" xfId="0" applyFont="1" applyFill="1" applyAlignment="1">
      <alignment horizontal="left"/>
    </xf>
    <xf numFmtId="0" fontId="14" fillId="3" borderId="0" xfId="0" applyFont="1" applyFill="1" applyAlignment="1">
      <alignment horizontal="left" vertical="top" wrapText="1" indent="3"/>
    </xf>
    <xf numFmtId="0" fontId="6" fillId="2" borderId="0" xfId="0" applyFont="1" applyFill="1" applyAlignment="1">
      <alignment horizontal="left" wrapText="1"/>
    </xf>
    <xf numFmtId="0" fontId="12" fillId="3" borderId="0" xfId="0" applyFont="1" applyFill="1" applyAlignment="1">
      <alignment horizontal="left" indent="1"/>
    </xf>
    <xf numFmtId="0" fontId="16" fillId="3" borderId="0" xfId="0" applyFont="1" applyFill="1" applyAlignment="1">
      <alignment horizontal="left" vertical="top" wrapText="1"/>
    </xf>
    <xf numFmtId="0" fontId="12" fillId="3" borderId="0" xfId="0" applyFont="1" applyFill="1" applyAlignment="1">
      <alignment horizontal="left" vertical="top" wrapText="1" indent="1"/>
    </xf>
    <xf numFmtId="0" fontId="12" fillId="3" borderId="0" xfId="0" applyFont="1" applyFill="1" applyAlignment="1">
      <alignment horizontal="left" vertical="top" wrapText="1"/>
    </xf>
    <xf numFmtId="0" fontId="14" fillId="3" borderId="0" xfId="0" applyFont="1" applyFill="1" applyAlignment="1">
      <alignment horizontal="left" vertical="top" wrapText="1" indent="1"/>
    </xf>
    <xf numFmtId="0" fontId="10" fillId="3" borderId="0" xfId="0" applyFont="1" applyFill="1" applyAlignment="1">
      <alignment horizontal="left" vertical="top" wrapText="1" indent="2"/>
    </xf>
    <xf numFmtId="0" fontId="10" fillId="3" borderId="0" xfId="0" applyFont="1" applyFill="1" applyAlignment="1">
      <alignment horizontal="left" vertical="top" wrapText="1" indent="1"/>
    </xf>
    <xf numFmtId="0" fontId="7" fillId="3" borderId="0" xfId="0" applyFont="1" applyFill="1" applyAlignment="1">
      <alignment horizontal="left" vertical="top" wrapText="1" indent="1"/>
    </xf>
    <xf numFmtId="0" fontId="7" fillId="3" borderId="0" xfId="0" applyFont="1" applyFill="1" applyAlignment="1">
      <alignment horizontal="left" vertical="top" wrapText="1" indent="3"/>
    </xf>
    <xf numFmtId="0" fontId="32" fillId="3" borderId="0" xfId="0" applyFont="1" applyFill="1" applyAlignment="1">
      <alignment horizontal="left" vertical="top" wrapText="1" indent="3"/>
    </xf>
    <xf numFmtId="0" fontId="10" fillId="3" borderId="0" xfId="0" applyFont="1" applyFill="1" applyAlignment="1">
      <alignment horizontal="left" vertical="top" wrapText="1"/>
    </xf>
    <xf numFmtId="9" fontId="12" fillId="4" borderId="55" xfId="0" applyNumberFormat="1" applyFont="1" applyFill="1" applyBorder="1" applyAlignment="1" applyProtection="1">
      <alignment horizontal="left" vertical="center"/>
      <protection locked="0"/>
    </xf>
    <xf numFmtId="9" fontId="12" fillId="4" borderId="56" xfId="0" applyNumberFormat="1" applyFont="1" applyFill="1" applyBorder="1" applyAlignment="1" applyProtection="1">
      <alignment horizontal="left" vertical="center"/>
      <protection locked="0"/>
    </xf>
    <xf numFmtId="0" fontId="12" fillId="3" borderId="15" xfId="0" applyFont="1" applyFill="1" applyBorder="1" applyAlignment="1">
      <alignment horizontal="left"/>
    </xf>
    <xf numFmtId="0" fontId="12" fillId="3" borderId="16" xfId="0" applyFont="1" applyFill="1" applyBorder="1" applyAlignment="1">
      <alignment horizontal="left"/>
    </xf>
    <xf numFmtId="10" fontId="12" fillId="3" borderId="55" xfId="3" applyNumberFormat="1" applyFont="1" applyFill="1" applyBorder="1" applyAlignment="1" applyProtection="1">
      <alignment horizontal="left" vertical="center" wrapText="1"/>
      <protection locked="0"/>
    </xf>
    <xf numFmtId="10" fontId="12" fillId="3" borderId="56" xfId="3" applyNumberFormat="1" applyFont="1" applyFill="1" applyBorder="1" applyAlignment="1" applyProtection="1">
      <alignment horizontal="left" vertical="center" wrapText="1"/>
      <protection locked="0"/>
    </xf>
    <xf numFmtId="10" fontId="12" fillId="3" borderId="25" xfId="3" applyNumberFormat="1" applyFont="1" applyFill="1" applyBorder="1" applyAlignment="1" applyProtection="1">
      <alignment horizontal="left" vertical="center" wrapText="1"/>
      <protection locked="0"/>
    </xf>
    <xf numFmtId="10" fontId="12" fillId="3" borderId="26" xfId="3" applyNumberFormat="1" applyFont="1" applyFill="1" applyBorder="1" applyAlignment="1" applyProtection="1">
      <alignment horizontal="left" vertical="center" wrapText="1"/>
      <protection locked="0"/>
    </xf>
    <xf numFmtId="10" fontId="12" fillId="3" borderId="15" xfId="3" applyNumberFormat="1" applyFont="1" applyFill="1" applyBorder="1" applyAlignment="1" applyProtection="1">
      <alignment horizontal="left" vertical="center" wrapText="1"/>
      <protection locked="0"/>
    </xf>
    <xf numFmtId="10" fontId="12" fillId="3" borderId="16" xfId="3" applyNumberFormat="1" applyFont="1" applyFill="1" applyBorder="1" applyAlignment="1" applyProtection="1">
      <alignment horizontal="left" vertical="center" wrapText="1"/>
      <protection locked="0"/>
    </xf>
    <xf numFmtId="1" fontId="12" fillId="4" borderId="55" xfId="1" applyNumberFormat="1" applyFont="1" applyFill="1" applyBorder="1" applyAlignment="1" applyProtection="1">
      <alignment horizontal="left" vertical="center"/>
      <protection locked="0"/>
    </xf>
    <xf numFmtId="1" fontId="12" fillId="4" borderId="56" xfId="1" applyNumberFormat="1" applyFont="1" applyFill="1" applyBorder="1" applyAlignment="1" applyProtection="1">
      <alignment horizontal="left" vertical="center"/>
      <protection locked="0"/>
    </xf>
    <xf numFmtId="10" fontId="12" fillId="3" borderId="55" xfId="0" applyNumberFormat="1" applyFont="1" applyFill="1" applyBorder="1" applyAlignment="1" applyProtection="1">
      <alignment horizontal="left" vertical="center"/>
      <protection locked="0"/>
    </xf>
    <xf numFmtId="10" fontId="12" fillId="3" borderId="56" xfId="0" applyNumberFormat="1" applyFont="1" applyFill="1" applyBorder="1" applyAlignment="1" applyProtection="1">
      <alignment horizontal="left" vertical="center"/>
      <protection locked="0"/>
    </xf>
    <xf numFmtId="9" fontId="12" fillId="4" borderId="25" xfId="0" applyNumberFormat="1" applyFont="1" applyFill="1" applyBorder="1" applyAlignment="1" applyProtection="1">
      <alignment horizontal="left" vertical="center"/>
      <protection locked="0"/>
    </xf>
    <xf numFmtId="9" fontId="12" fillId="4" borderId="26" xfId="0" applyNumberFormat="1" applyFont="1" applyFill="1" applyBorder="1" applyAlignment="1" applyProtection="1">
      <alignment horizontal="left" vertical="center"/>
      <protection locked="0"/>
    </xf>
    <xf numFmtId="10" fontId="12" fillId="4" borderId="54" xfId="3" applyNumberFormat="1" applyFont="1" applyFill="1" applyBorder="1" applyAlignment="1" applyProtection="1">
      <alignment horizontal="left" vertical="center" wrapText="1"/>
      <protection locked="0"/>
    </xf>
    <xf numFmtId="10" fontId="12" fillId="4" borderId="71" xfId="3" applyNumberFormat="1" applyFont="1" applyFill="1" applyBorder="1" applyAlignment="1" applyProtection="1">
      <alignment horizontal="left" vertical="center" wrapText="1"/>
      <protection locked="0"/>
    </xf>
    <xf numFmtId="10" fontId="12" fillId="4" borderId="55" xfId="3" applyNumberFormat="1" applyFont="1" applyFill="1" applyBorder="1" applyAlignment="1" applyProtection="1">
      <alignment horizontal="left" vertical="center" wrapText="1"/>
      <protection locked="0"/>
    </xf>
    <xf numFmtId="10" fontId="12" fillId="4" borderId="56" xfId="3" applyNumberFormat="1" applyFont="1" applyFill="1" applyBorder="1" applyAlignment="1" applyProtection="1">
      <alignment horizontal="left" vertical="center" wrapText="1"/>
      <protection locked="0"/>
    </xf>
    <xf numFmtId="1" fontId="12" fillId="4" borderId="55" xfId="1" applyNumberFormat="1" applyFont="1" applyFill="1" applyBorder="1" applyAlignment="1" applyProtection="1">
      <alignment horizontal="left" vertical="center" wrapText="1"/>
      <protection locked="0"/>
    </xf>
    <xf numFmtId="1" fontId="12" fillId="4" borderId="56" xfId="1" applyNumberFormat="1" applyFont="1" applyFill="1" applyBorder="1" applyAlignment="1" applyProtection="1">
      <alignment horizontal="left" vertical="center" wrapText="1"/>
      <protection locked="0"/>
    </xf>
    <xf numFmtId="0" fontId="24" fillId="3" borderId="34" xfId="0" applyFont="1" applyFill="1" applyBorder="1" applyAlignment="1">
      <alignment horizontal="center" vertical="top"/>
    </xf>
    <xf numFmtId="0" fontId="24" fillId="3" borderId="35" xfId="0" applyFont="1" applyFill="1" applyBorder="1" applyAlignment="1">
      <alignment horizontal="center" vertical="top"/>
    </xf>
    <xf numFmtId="0" fontId="7" fillId="3" borderId="33" xfId="0" applyFont="1" applyFill="1" applyBorder="1" applyAlignment="1">
      <alignment horizontal="center" vertical="top" wrapText="1"/>
    </xf>
    <xf numFmtId="0" fontId="7" fillId="3" borderId="28" xfId="0" applyFont="1" applyFill="1" applyBorder="1" applyAlignment="1">
      <alignment horizontal="center" vertical="top" wrapText="1"/>
    </xf>
    <xf numFmtId="0" fontId="7" fillId="3" borderId="29" xfId="0" applyFont="1" applyFill="1" applyBorder="1" applyAlignment="1">
      <alignment horizontal="center" vertical="top" wrapText="1"/>
    </xf>
    <xf numFmtId="0" fontId="7" fillId="3" borderId="27" xfId="0" applyFont="1" applyFill="1" applyBorder="1" applyAlignment="1">
      <alignment horizontal="center" vertical="top"/>
    </xf>
    <xf numFmtId="0" fontId="7" fillId="3" borderId="28" xfId="0" applyFont="1" applyFill="1" applyBorder="1" applyAlignment="1">
      <alignment horizontal="center" vertical="top"/>
    </xf>
    <xf numFmtId="0" fontId="7" fillId="3" borderId="29" xfId="0" applyFont="1" applyFill="1" applyBorder="1" applyAlignment="1">
      <alignment horizontal="center" vertical="top"/>
    </xf>
    <xf numFmtId="0" fontId="7" fillId="3" borderId="27" xfId="0" applyFont="1" applyFill="1" applyBorder="1" applyAlignment="1">
      <alignment horizontal="center" vertical="top" wrapText="1"/>
    </xf>
    <xf numFmtId="0" fontId="9" fillId="3" borderId="34" xfId="0" applyFont="1" applyFill="1" applyBorder="1" applyAlignment="1">
      <alignment horizontal="center" vertical="top"/>
    </xf>
    <xf numFmtId="0" fontId="9" fillId="3" borderId="35" xfId="0" applyFont="1" applyFill="1" applyBorder="1" applyAlignment="1">
      <alignment horizontal="center" vertical="top"/>
    </xf>
    <xf numFmtId="0" fontId="7" fillId="3" borderId="30" xfId="0" applyFont="1" applyFill="1" applyBorder="1" applyAlignment="1">
      <alignment horizontal="center" vertical="top" wrapText="1"/>
    </xf>
    <xf numFmtId="0" fontId="7" fillId="3" borderId="31" xfId="0" applyFont="1" applyFill="1" applyBorder="1" applyAlignment="1">
      <alignment horizontal="center" vertical="top" wrapText="1"/>
    </xf>
    <xf numFmtId="0" fontId="7" fillId="3" borderId="32" xfId="0" applyFont="1" applyFill="1" applyBorder="1" applyAlignment="1">
      <alignment horizontal="center" vertical="top" wrapText="1"/>
    </xf>
    <xf numFmtId="0" fontId="13" fillId="3" borderId="14" xfId="0" applyFont="1" applyFill="1" applyBorder="1" applyAlignment="1">
      <alignment horizontal="center" vertical="top"/>
    </xf>
    <xf numFmtId="0" fontId="13" fillId="3" borderId="17" xfId="0" applyFont="1" applyFill="1" applyBorder="1" applyAlignment="1">
      <alignment horizontal="center" vertical="top"/>
    </xf>
    <xf numFmtId="0" fontId="11" fillId="0" borderId="0" xfId="0" applyFont="1" applyAlignment="1">
      <alignment vertical="top" wrapText="1"/>
    </xf>
    <xf numFmtId="0" fontId="6" fillId="2" borderId="0" xfId="0" applyFont="1" applyFill="1" applyAlignment="1">
      <alignment horizontal="left"/>
    </xf>
    <xf numFmtId="0" fontId="11" fillId="0" borderId="0" xfId="0" applyFont="1" applyAlignment="1">
      <alignment horizontal="left" vertical="top" wrapText="1"/>
    </xf>
    <xf numFmtId="0" fontId="10" fillId="3" borderId="0" xfId="0" applyFont="1" applyFill="1" applyAlignment="1">
      <alignment horizontal="left" vertical="center" wrapText="1"/>
    </xf>
    <xf numFmtId="0" fontId="14" fillId="3" borderId="0" xfId="0" applyFont="1" applyFill="1" applyAlignment="1">
      <alignment horizontal="left" wrapText="1"/>
    </xf>
    <xf numFmtId="0" fontId="12" fillId="3" borderId="0" xfId="0" applyFont="1" applyFill="1" applyAlignment="1">
      <alignment horizontal="left" wrapText="1"/>
    </xf>
    <xf numFmtId="0" fontId="14" fillId="4" borderId="2" xfId="0" applyFont="1" applyFill="1" applyBorder="1" applyAlignment="1">
      <alignment horizontal="left"/>
    </xf>
    <xf numFmtId="0" fontId="14" fillId="4" borderId="3" xfId="0" applyFont="1" applyFill="1" applyBorder="1" applyAlignment="1">
      <alignment horizontal="left"/>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8" xfId="0" applyFont="1" applyFill="1" applyBorder="1" applyAlignment="1">
      <alignment horizontal="left"/>
    </xf>
    <xf numFmtId="0" fontId="12" fillId="4" borderId="9" xfId="0" applyFont="1" applyFill="1" applyBorder="1" applyAlignment="1">
      <alignment horizontal="left"/>
    </xf>
    <xf numFmtId="0" fontId="12" fillId="3" borderId="45" xfId="0" applyFont="1" applyFill="1" applyBorder="1" applyAlignment="1">
      <alignment horizontal="center" vertical="center"/>
    </xf>
    <xf numFmtId="0" fontId="12" fillId="3" borderId="69" xfId="0" applyFont="1" applyFill="1" applyBorder="1" applyAlignment="1">
      <alignment horizontal="center" vertical="center"/>
    </xf>
    <xf numFmtId="0" fontId="12" fillId="3" borderId="46"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2" fillId="3" borderId="0" xfId="0" applyFont="1" applyFill="1" applyAlignment="1">
      <alignment horizontal="left" vertical="center" wrapText="1"/>
    </xf>
    <xf numFmtId="0" fontId="19" fillId="3" borderId="68" xfId="0" applyFont="1" applyFill="1" applyBorder="1" applyAlignment="1">
      <alignment horizontal="center" vertical="center"/>
    </xf>
    <xf numFmtId="0" fontId="19" fillId="3" borderId="70" xfId="0" applyFont="1" applyFill="1" applyBorder="1" applyAlignment="1">
      <alignment horizontal="center" vertical="center"/>
    </xf>
    <xf numFmtId="0" fontId="19" fillId="3" borderId="0" xfId="0" applyFont="1" applyFill="1" applyAlignment="1">
      <alignment horizontal="left" vertical="center" wrapText="1"/>
    </xf>
    <xf numFmtId="0" fontId="13" fillId="3" borderId="12" xfId="0" applyFont="1" applyFill="1" applyBorder="1" applyAlignment="1"/>
    <xf numFmtId="0" fontId="13" fillId="3" borderId="13" xfId="0" applyFont="1" applyFill="1" applyBorder="1" applyAlignment="1"/>
  </cellXfs>
  <cellStyles count="6">
    <cellStyle name="Comma" xfId="1" builtinId="3"/>
    <cellStyle name="Currency" xfId="2" builtinId="4"/>
    <cellStyle name="Hyperlink" xfId="4" builtinId="8"/>
    <cellStyle name="Normal" xfId="0" builtinId="0"/>
    <cellStyle name="Normal 8" xfId="5" xr:uid="{82F96548-7C9F-49CC-B225-4D8FF21283EB}"/>
    <cellStyle name="Percent" xfId="3" builtinId="5"/>
  </cellStyles>
  <dxfs count="180">
    <dxf>
      <font>
        <b/>
        <i val="0"/>
        <strike val="0"/>
        <condense val="0"/>
        <extend val="0"/>
        <outline val="0"/>
        <shadow val="0"/>
        <u val="none"/>
        <vertAlign val="baseline"/>
        <sz val="9.5"/>
        <color auto="1"/>
        <name val="Albany MT"/>
        <scheme val="none"/>
      </font>
      <fill>
        <patternFill patternType="solid">
          <fgColor indexed="64"/>
          <bgColor rgb="FFFAFBFE"/>
        </patternFill>
      </fill>
      <alignment horizontal="left"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ertAlign val="baseline"/>
        <sz val="9.5"/>
        <color theme="10"/>
        <name val="Albany MT"/>
        <scheme val="none"/>
      </font>
      <fill>
        <patternFill patternType="solid">
          <fgColor indexed="64"/>
          <bgColor rgb="FFFAFBFE"/>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Albany MT"/>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auto="1"/>
        <name val="Albany MT"/>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style="thin">
          <color indexed="64"/>
        </bottom>
      </border>
    </dxf>
    <dxf>
      <border outline="0">
        <bottom style="thin">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9.5"/>
        <color auto="1"/>
        <name val="Albany MT"/>
        <scheme val="none"/>
      </font>
      <fill>
        <patternFill patternType="solid">
          <fgColor indexed="64"/>
          <bgColor rgb="FFFAFBFE"/>
        </patternFill>
      </fill>
      <alignment horizontal="left" vertical="center" textRotation="0" wrapText="1" indent="0" justifyLastLine="0" shrinkToFit="0" readingOrder="0"/>
    </dxf>
    <dxf>
      <font>
        <b val="0"/>
        <i val="0"/>
        <strike val="0"/>
        <condense val="0"/>
        <extend val="0"/>
        <outline val="0"/>
        <shadow val="0"/>
        <u val="none"/>
        <vertAlign val="baseline"/>
        <sz val="9.5"/>
        <color theme="1"/>
        <name val="Albany MT"/>
        <scheme val="none"/>
      </font>
      <numFmt numFmtId="168" formatCode="&quot;$&quot;#,##0.0"/>
      <protection locked="0" hidden="0"/>
    </dxf>
    <dxf>
      <font>
        <b val="0"/>
        <i val="0"/>
        <strike val="0"/>
        <condense val="0"/>
        <extend val="0"/>
        <outline val="0"/>
        <shadow val="0"/>
        <u val="none"/>
        <vertAlign val="baseline"/>
        <sz val="9.5"/>
        <color theme="1"/>
        <name val="Albany MT"/>
        <scheme val="none"/>
      </font>
      <protection locked="0" hidden="0"/>
    </dxf>
    <dxf>
      <font>
        <b val="0"/>
        <i val="0"/>
        <strike val="0"/>
        <condense val="0"/>
        <extend val="0"/>
        <outline val="0"/>
        <shadow val="0"/>
        <u val="none"/>
        <vertAlign val="baseline"/>
        <sz val="9.5"/>
        <color theme="1"/>
        <name val="Albany MT"/>
        <scheme val="none"/>
      </font>
      <protection locked="0" hidden="0"/>
    </dxf>
    <dxf>
      <fill>
        <patternFill patternType="solid">
          <fgColor indexed="64"/>
          <bgColor theme="3"/>
        </patternFill>
      </fill>
      <protection locked="1" hidden="0"/>
    </dxf>
    <dxf>
      <font>
        <b val="0"/>
        <i val="0"/>
        <strike val="0"/>
        <condense val="0"/>
        <extend val="0"/>
        <outline val="0"/>
        <shadow val="0"/>
        <u val="none"/>
        <vertAlign val="baseline"/>
        <sz val="9.5"/>
        <color theme="1"/>
        <name val="Albany MT"/>
        <scheme val="none"/>
      </font>
      <numFmt numFmtId="13" formatCode="0%"/>
      <alignment horizontal="center" vertical="bottom" textRotation="0" wrapText="0" indent="0" justifyLastLine="0" shrinkToFit="0" readingOrder="0"/>
    </dxf>
    <dxf>
      <font>
        <strike val="0"/>
        <outline val="0"/>
        <shadow val="0"/>
        <u val="none"/>
        <vertAlign val="baseline"/>
        <sz val="9.5"/>
        <color theme="1"/>
        <name val="Albany MT"/>
        <scheme val="none"/>
      </font>
      <numFmt numFmtId="164" formatCode="########0"/>
      <alignment horizontal="center" vertical="bottom" textRotation="0" wrapText="1" indent="0" justifyLastLine="0" shrinkToFit="0" readingOrder="0"/>
    </dxf>
    <dxf>
      <font>
        <strike val="0"/>
        <outline val="0"/>
        <shadow val="0"/>
        <u val="none"/>
        <vertAlign val="baseline"/>
        <sz val="9.5"/>
        <color theme="1"/>
        <name val="Albany MT"/>
        <scheme val="none"/>
      </font>
      <numFmt numFmtId="164" formatCode="########0"/>
      <alignment horizontal="center" vertical="bottom" textRotation="0" wrapText="1" indent="0" justifyLastLine="0" shrinkToFit="0" readingOrder="0"/>
    </dxf>
    <dxf>
      <font>
        <strike val="0"/>
        <outline val="0"/>
        <shadow val="0"/>
        <u val="none"/>
        <vertAlign val="baseline"/>
        <sz val="9.5"/>
        <color theme="1"/>
        <name val="Albany MT"/>
        <scheme val="none"/>
      </font>
      <alignment horizontal="center" vertical="bottom" textRotation="0" wrapText="1" indent="0" justifyLastLine="0" shrinkToFit="0" readingOrder="0"/>
    </dxf>
    <dxf>
      <font>
        <strike val="0"/>
        <outline val="0"/>
        <shadow val="0"/>
        <u val="none"/>
        <vertAlign val="baseline"/>
        <sz val="9.5"/>
        <color theme="1"/>
        <name val="Albany MT"/>
        <scheme val="none"/>
      </font>
      <alignment horizontal="right" vertical="bottom" textRotation="0" wrapText="1" indent="0" justifyLastLine="0" shrinkToFit="0" readingOrder="0"/>
    </dxf>
    <dxf>
      <font>
        <strike val="0"/>
        <outline val="0"/>
        <shadow val="0"/>
        <u val="none"/>
        <vertAlign val="baseline"/>
        <sz val="9.5"/>
        <color theme="1"/>
        <name val="Albany MT"/>
        <scheme val="none"/>
      </font>
      <alignment horizontal="right" vertical="bottom" textRotation="0" wrapText="1" indent="0" justifyLastLine="0" shrinkToFit="0" readingOrder="0"/>
    </dxf>
    <dxf>
      <font>
        <strike val="0"/>
        <outline val="0"/>
        <shadow val="0"/>
        <u val="none"/>
        <vertAlign val="baseline"/>
        <sz val="9.5"/>
        <color theme="1"/>
        <name val="Albany MT"/>
        <scheme val="none"/>
      </font>
      <alignment horizontal="right" vertical="bottom" textRotation="0" wrapText="1" indent="0" justifyLastLine="0" shrinkToFit="0" readingOrder="0"/>
    </dxf>
    <dxf>
      <font>
        <strike val="0"/>
        <outline val="0"/>
        <shadow val="0"/>
        <u val="none"/>
        <vertAlign val="baseline"/>
        <sz val="9.5"/>
        <color theme="1"/>
        <name val="Albany MT"/>
        <scheme val="none"/>
      </font>
      <alignment horizontal="right" vertical="bottom" textRotation="0" wrapText="1" indent="0" justifyLastLine="0" shrinkToFit="0" readingOrder="0"/>
    </dxf>
    <dxf>
      <font>
        <strike val="0"/>
        <outline val="0"/>
        <shadow val="0"/>
        <u val="none"/>
        <vertAlign val="baseline"/>
        <sz val="9.5"/>
        <color theme="1"/>
        <name val="Albany MT"/>
        <scheme val="none"/>
      </font>
      <alignment horizontal="right" vertical="bottom" textRotation="0" wrapText="1" indent="0" justifyLastLine="0" shrinkToFit="0" readingOrder="0"/>
    </dxf>
    <dxf>
      <font>
        <strike val="0"/>
        <outline val="0"/>
        <shadow val="0"/>
        <u val="none"/>
        <vertAlign val="baseline"/>
        <sz val="9.5"/>
        <color theme="1"/>
        <name val="Albany MT"/>
        <scheme val="none"/>
      </font>
      <alignment horizontal="center" vertical="bottom" textRotation="0" wrapText="1" indent="0" justifyLastLine="0" shrinkToFit="0" readingOrder="0"/>
    </dxf>
    <dxf>
      <font>
        <b/>
        <i val="0"/>
        <strike val="0"/>
        <condense val="0"/>
        <extend val="0"/>
        <outline val="0"/>
        <shadow val="0"/>
        <u val="none"/>
        <vertAlign val="baseline"/>
        <sz val="10"/>
        <color rgb="FF000000"/>
        <name val="ITC Bookman"/>
        <scheme val="none"/>
      </font>
      <fill>
        <patternFill patternType="solid">
          <fgColor indexed="64"/>
          <bgColor theme="0" tint="-0.14999847407452621"/>
        </patternFill>
      </fill>
      <alignment horizontal="center" vertical="bottom" textRotation="0" wrapText="1" indent="0" justifyLastLine="0" shrinkToFit="0" readingOrder="0"/>
    </dxf>
    <dxf>
      <font>
        <strike val="0"/>
        <outline val="0"/>
        <shadow val="0"/>
        <u val="none"/>
        <vertAlign val="baseline"/>
        <sz val="9.5"/>
        <name val="Albany MT"/>
        <scheme val="none"/>
      </font>
      <numFmt numFmtId="168" formatCode="&quot;$&quot;#,##0.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fgColor indexed="64"/>
          <bgColor rgb="FFFAFBFE"/>
        </patternFill>
      </fill>
      <alignment horizontal="center"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style="thin">
          <color rgb="FF000000"/>
        </right>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style="thin">
          <color rgb="FF000000"/>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style="thin">
          <color rgb="FF000000"/>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style="thin">
          <color rgb="FF000000"/>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style="thin">
          <color rgb="FF000000"/>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style="thin">
          <color rgb="FF000000"/>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style="thin">
          <color rgb="FF000000"/>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style="thin">
          <color rgb="FF000000"/>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rgb="FF000000"/>
        </left>
        <right style="thin">
          <color rgb="FF000000"/>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medium">
          <color rgb="FF000000"/>
        </left>
        <right style="thin">
          <color rgb="FF000000"/>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none">
          <fgColor indexed="64"/>
          <bgColor rgb="FFFAFBFE"/>
        </patternFill>
      </fill>
      <alignment horizontal="left"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none">
          <fgColor indexed="64"/>
          <bgColor rgb="FFFAFBFE"/>
        </patternFill>
      </fill>
      <alignment horizontal="center"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3" formatCode="0%"/>
      <fill>
        <patternFill patternType="solid">
          <fgColor indexed="64"/>
          <bgColor rgb="FFFAFBFE"/>
        </patternFill>
      </fill>
      <alignment horizontal="left" vertical="top"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solid">
          <fgColor indexed="64"/>
          <bgColor rgb="FFFAFBFE"/>
        </patternFill>
      </fill>
      <alignment horizontal="left" vertical="top" textRotation="0" wrapText="0" indent="0" justifyLastLine="0" shrinkToFit="0" readingOrder="0"/>
      <border diagonalUp="0" diagonalDown="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9.5"/>
        <color rgb="FF000000"/>
        <name val="Albany MT"/>
        <scheme val="none"/>
      </font>
      <numFmt numFmtId="168" formatCode="&quot;$&quot;#,##0.0"/>
      <fill>
        <patternFill patternType="solid">
          <fgColor indexed="64"/>
          <bgColor rgb="FFFAFBFE"/>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auto="1"/>
        <name val="Albany MT"/>
        <scheme val="none"/>
      </font>
      <numFmt numFmtId="170" formatCode="0.0%"/>
      <fill>
        <patternFill patternType="solid">
          <fgColor indexed="64"/>
          <bgColor rgb="FFFAFBFE"/>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168" formatCode="&quot;$&quot;#,##0.0"/>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9.5"/>
        <name val="Albany MT"/>
        <scheme val="none"/>
      </font>
      <numFmt numFmtId="0" formatCode="General"/>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5"/>
        <color theme="1"/>
        <name val="Albany MT"/>
        <scheme val="none"/>
      </font>
      <numFmt numFmtId="0" formatCode="General"/>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sz val="9.5"/>
        <color theme="1"/>
        <name val="Albany MT"/>
        <scheme val="none"/>
      </font>
      <numFmt numFmtId="0" formatCode="General"/>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sz val="9.5"/>
        <color theme="1"/>
        <name val="Albany MT"/>
        <scheme val="none"/>
      </font>
      <numFmt numFmtId="0" formatCode="General"/>
      <fill>
        <patternFill patternType="solid">
          <fgColor indexed="64"/>
          <bgColor rgb="FFFAFBFE"/>
        </patternFill>
      </fill>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i val="0"/>
        <strike val="0"/>
        <outline val="0"/>
        <shadow val="0"/>
        <u val="none"/>
        <vertAlign val="baseline"/>
        <sz val="9.5"/>
        <name val="Albany MT"/>
        <scheme val="none"/>
      </font>
      <numFmt numFmtId="0" formatCode="General"/>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strike val="0"/>
        <outline val="0"/>
        <shadow val="0"/>
        <u val="none"/>
        <vertAlign val="baseline"/>
        <sz val="9.5"/>
        <color theme="1"/>
        <name val="Albany MT"/>
        <scheme val="none"/>
      </font>
      <numFmt numFmtId="0" formatCode="General"/>
      <fill>
        <patternFill patternType="solid">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sz val="9.5"/>
        <name val="Albany MT"/>
        <scheme val="none"/>
      </font>
      <numFmt numFmtId="0" formatCode="General"/>
      <fill>
        <patternFill patternType="none">
          <fgColor indexed="64"/>
          <bgColor rgb="FFFAFBFE"/>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bottom style="thin">
          <color indexed="64"/>
        </bottom>
      </border>
    </dxf>
    <dxf>
      <border outline="0">
        <left style="thin">
          <color theme="0" tint="-0.249977111117893"/>
        </left>
      </border>
    </dxf>
    <dxf>
      <font>
        <strike val="0"/>
        <outline val="0"/>
        <shadow val="0"/>
        <u val="none"/>
        <vertAlign val="baseline"/>
        <sz val="9.5"/>
        <name val="Albany MT"/>
        <scheme val="none"/>
      </font>
      <fill>
        <patternFill patternType="solid">
          <fgColor indexed="64"/>
          <bgColor rgb="FFFAFBFE"/>
        </patternFill>
      </fill>
      <alignment horizontal="left" vertical="top" textRotation="0" wrapText="0" indent="0" justifyLastLine="0" shrinkToFit="0" readingOrder="0"/>
      <protection locked="0" hidden="0"/>
    </dxf>
    <dxf>
      <font>
        <b/>
        <strike val="0"/>
        <outline val="0"/>
        <shadow val="0"/>
        <u val="none"/>
        <vertAlign val="baseline"/>
        <sz val="9.5"/>
        <color auto="1"/>
        <name val="Albany MT"/>
        <scheme val="none"/>
      </font>
      <fill>
        <patternFill patternType="solid">
          <fgColor indexed="64"/>
          <bgColor rgb="FFFAFBFE"/>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ill>
        <patternFill>
          <bgColor theme="2"/>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ill>
        <patternFill patternType="solid">
          <fgColor rgb="FFBFBFBF"/>
          <bgColor rgb="FFBFBFBF"/>
        </patternFill>
      </fill>
    </dxf>
    <dxf>
      <fill>
        <patternFill>
          <bgColor theme="2"/>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24994659260841701"/>
      </font>
      <fill>
        <patternFill>
          <bgColor theme="0" tint="-0.34998626667073579"/>
        </patternFill>
      </fill>
    </dxf>
    <dxf>
      <font>
        <color theme="1" tint="0.34998626667073579"/>
      </font>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AF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7E9BC-F5B9-4F45-8111-99F2BA2E504C}" name="Table1" displayName="Table1" ref="B30:EB97" totalsRowShown="0" headerRowDxfId="156" dataDxfId="155" headerRowBorderDxfId="153" tableBorderDxfId="154">
  <autoFilter ref="B30:EB97" xr:uid="{18D7E9BC-F5B9-4F45-8111-99F2BA2E504C}"/>
  <sortState xmlns:xlrd2="http://schemas.microsoft.com/office/spreadsheetml/2017/richdata2" ref="B31:EA97">
    <sortCondition ref="B30:B97"/>
  </sortState>
  <tableColumns count="131">
    <tableColumn id="130" xr3:uid="{7D622B9B-6725-4A8F-9789-6B7F32F478B3}" name="Medicare provider number - Manual Entry" dataDxfId="152"/>
    <tableColumn id="121" xr3:uid="{5A15A1B5-8BCA-4D7A-9C04-864D7B8881E8}" name="Hospital name (Autofills)" dataDxfId="151" dataCellStyle="Normal 8">
      <calculatedColumnFormula>IF(B31=0,"",_xlfn.XLOOKUP(B31,'4. User Repricing Data'!A:A,'4. User Repricing Data'!B:B,""))</calculatedColumnFormula>
    </tableColumn>
    <tableColumn id="122" xr3:uid="{FEA49A63-67F9-4112-B12E-F527CA84A17B}" name="Location (Autofills)" dataDxfId="150"/>
    <tableColumn id="123" xr3:uid="{11A2BEA1-92C5-4EE0-81C6-5E84C415B991}" name="CAH? (Y/N) (Autofills)" dataDxfId="149"/>
    <tableColumn id="124" xr3:uid="{34FBBCF2-8239-40C8-9B7D-8AE2BCEB4FD4}" name="System name (Autofills)" dataDxfId="148"/>
    <tableColumn id="132" xr3:uid="{3E06488D-56CB-41BC-A25C-91CC6C2FF3B7}" name="Exclusion Criteria #1 (Y/N) - Manual Entry, Optional_x000a__x000a_If Criteria #1 = CAH, Autofills" dataDxfId="147">
      <calculatedColumnFormula>IF(G$29="CAH",Table1[[#This Row],[CAH? (Y/N) (Autofills)]],"")</calculatedColumnFormula>
    </tableColumn>
    <tableColumn id="125" xr3:uid="{D34C48FC-6E48-477C-86FA-AC68CFC80988}" name="Exclusion Criteria #2 (Y/N) - Manual Entry, Optional_x000a__x000a_If Criteria #2 = CAH, Autofills" dataDxfId="146">
      <calculatedColumnFormula>IF(H$29="CAH",Table1[[#This Row],[CAH? (Y/N) (Autofills)]],"")</calculatedColumnFormula>
    </tableColumn>
    <tableColumn id="126" xr3:uid="{FDADC4F8-F830-4F09-9D1A-D0CC5F4DDBBD}" name="Exempt from Price Cap? (Autofills)" dataDxfId="145">
      <calculatedColumnFormula>IF(Table1[[#This Row],[Hospital name (Autofills)]]="","",IF(OR(AND(G31="Y",$G$17="Y"),AND(H31="Y",$G$18="Y")),"Y","N"))</calculatedColumnFormula>
    </tableColumn>
    <tableColumn id="127" xr3:uid="{2A55F6BA-7C65-4876-87AE-DEE6C43CF619}" name="Exempt from Price Growth Cap? (Autofills)" dataDxfId="144">
      <calculatedColumnFormula>IF(Table1[[#This Row],[Hospital name (Autofills)]]="","",IF(OR(AND(G31="Y",$G$22="Y",$G$19="Y"),AND(H31="Y",$G$23="Y",$G$19="Y")),"Y","N"))</calculatedColumnFormula>
    </tableColumn>
    <tableColumn id="128" xr3:uid="{6E736C12-77A2-4F08-B44A-343F9C09ED20}" name="Original total allowed amount for facility inpatient and outpatient services (millions) (Autofills)" dataDxfId="143">
      <calculatedColumnFormula>IF(Table1[[#This Row],[Hospital name (Autofills)]]="","",_xlfn.XLOOKUP(B31,'4. User Repricing Data'!A:A,'4. User Repricing Data'!G:G))</calculatedColumnFormula>
    </tableColumn>
    <tableColumn id="129" xr3:uid="{D2ECD409-7ED7-47E2-9CFF-4B6AD287E020}" name="Simulated total Medicare allowed amount for facility inpatient and outpatient services (millions) (Autofills)" dataDxfId="142">
      <calculatedColumnFormula>IF(Table1[[#This Row],[Hospital name (Autofills)]]="","",_xlfn.XLOOKUP(B31,'4. User Repricing Data'!A:A,'4. User Repricing Data'!H:H))</calculatedColumnFormula>
    </tableColumn>
    <tableColumn id="131" xr3:uid="{F9492ACA-FBC8-4DEA-A7BB-88F651FC568A}" name="Cumulative Inflation Adjustment (Autofills)" dataDxfId="141" dataCellStyle="Percent">
      <calculatedColumnFormula>IF(Table1[[#This Row],[Hospital name (Autofills)]]="","",((1+G$7)^G$6-1))</calculatedColumnFormula>
    </tableColumn>
    <tableColumn id="56" xr3:uid="{BD5DFA14-1D7A-414E-88C2-F058EA433FAE}" name="Program Baseline Year Dollars - Total private allowed amount for facility inpatient and outpatient services (millions)" dataDxfId="140" dataCellStyle="Percent">
      <calculatedColumnFormula>IF(Table1[[#This Row],[Hospital name (Autofills)]]="","",IFERROR(K31*(1+Table1[[#This Row],[Cumulative Inflation Adjustment (Autofills)]]),0))</calculatedColumnFormula>
    </tableColumn>
    <tableColumn id="53" xr3:uid="{93AF5864-5A3F-4BD3-8711-862AD1A4C404}" name="Program Baseline Year Dollars - Simulated Medicare allowed amount for facility inpatient and outpatient services (millions)" dataDxfId="139">
      <calculatedColumnFormula>IF(Table1[[#This Row],[Hospital name (Autofills)]]="","",IFERROR(L31*(1+Table1[[#This Row],[Cumulative Inflation Adjustment (Autofills)]]),0))</calculatedColumnFormula>
    </tableColumn>
    <tableColumn id="52" xr3:uid="{F2DF5A10-F49F-42AA-B3F9-95AE7E022CE6}" name="Year 0 Relative Price" dataDxfId="138" dataCellStyle="Percent">
      <calculatedColumnFormula>IF(Table1[[#This Row],[Hospital name (Autofills)]]="","",IFERROR(N31/O31,0))</calculatedColumnFormula>
    </tableColumn>
    <tableColumn id="51" xr3:uid="{F912204B-E351-4F66-BAA9-21716976063D}" name="Year 1 w/o Caps" dataDxfId="137" dataCellStyle="Percent">
      <calculatedColumnFormula>IF(Table1[[#This Row],[Hospital name (Autofills)]]="","",IFERROR(($N31*($G$10+1)^Q$28)/($O31*($G$9+1)^Q$28),0))</calculatedColumnFormula>
    </tableColumn>
    <tableColumn id="50" xr3:uid="{D13BCF0D-6348-452D-BC6F-FC1147AFC467}" name="Year 2 w/o Caps" dataDxfId="136" dataCellStyle="Percent">
      <calculatedColumnFormula>IF(Table1[[#This Row],[Hospital name (Autofills)]]="","",IFERROR(($N31*($G$10+1)^R$28)/($O31*($G$9+1)^R$28),0))</calculatedColumnFormula>
    </tableColumn>
    <tableColumn id="49" xr3:uid="{C8B8C14A-B769-42D5-A5D7-DCC8E6B5314D}" name="Year 3 w/o Caps" dataDxfId="135" dataCellStyle="Percent">
      <calculatedColumnFormula>IF(Table1[[#This Row],[Hospital name (Autofills)]]="","",IFERROR(($N31*($G$10+1)^S$28)/($O31*($G$9+1)^S$28),0))</calculatedColumnFormula>
    </tableColumn>
    <tableColumn id="48" xr3:uid="{06091F36-6F43-4274-A5F6-12BE0CA24B30}" name="Year 4 w/o Caps" dataDxfId="134" dataCellStyle="Percent">
      <calculatedColumnFormula>IF(Table1[[#This Row],[Hospital name (Autofills)]]="","",IFERROR(($N31*($G$10+1)^T$28)/($O31*($G$9+1)^T$28),0))</calculatedColumnFormula>
    </tableColumn>
    <tableColumn id="47" xr3:uid="{B999FCEF-2635-4E4E-847D-C62CD7F46AFD}" name="Year 5 w/o Caps" dataDxfId="133" dataCellStyle="Percent">
      <calculatedColumnFormula>IF(Table1[[#This Row],[Hospital name (Autofills)]]="","",IFERROR(($N31*($G$10+1)^U$28)/($O31*($G$9+1)^U$28),0))</calculatedColumnFormula>
    </tableColumn>
    <tableColumn id="46" xr3:uid="{EDBEAD2F-19E7-4932-9196-5ABF7DD44C42}" name="Year 6 w/o Caps" dataDxfId="132" dataCellStyle="Percent">
      <calculatedColumnFormula>IF(Table1[[#This Row],[Hospital name (Autofills)]]="","",IFERROR(($N31*($G$10+1)^V$28)/($O31*($G$9+1)^V$28),0))</calculatedColumnFormula>
    </tableColumn>
    <tableColumn id="45" xr3:uid="{D9692CFE-62AF-4D53-AB78-0E02C8FC56C7}" name="Year 7 w/o Caps" dataDxfId="131" dataCellStyle="Percent">
      <calculatedColumnFormula>IF(Table1[[#This Row],[Hospital name (Autofills)]]="","",IFERROR(($N31*($G$10+1)^W$28)/($O31*($G$9+1)^W$28),0))</calculatedColumnFormula>
    </tableColumn>
    <tableColumn id="44" xr3:uid="{4EAE5DA3-0127-4D5C-B476-EB033B161A39}" name="Year 8 w/o Caps" dataDxfId="130" dataCellStyle="Percent">
      <calculatedColumnFormula>IF(Table1[[#This Row],[Hospital name (Autofills)]]="","",IFERROR(($N31*($G$10+1)^X$28)/($O31*($G$9+1)^X$28),0))</calculatedColumnFormula>
    </tableColumn>
    <tableColumn id="32" xr3:uid="{B3F8E38C-2A5D-4A6F-BFD0-8426F033A10C}" name="Year 9 w/o Caps" dataDxfId="129" dataCellStyle="Percent">
      <calculatedColumnFormula>IF(Table1[[#This Row],[Hospital name (Autofills)]]="","",IFERROR(($N31*($G$10+1)^Y$28)/($O31*($G$9+1)^Y$28),0))</calculatedColumnFormula>
    </tableColumn>
    <tableColumn id="43" xr3:uid="{B91DCA93-59D0-4EDB-BC7E-5C461B66AEAF}" name="Year 10 w/o Caps" dataDxfId="128" dataCellStyle="Percent">
      <calculatedColumnFormula>IF(Table1[[#This Row],[Hospital name (Autofills)]]="","",IFERROR(($N31*($G$10+1)^Z$28)/($O31*($G$9+1)^Z$28),0))</calculatedColumnFormula>
    </tableColumn>
    <tableColumn id="100" xr3:uid="{C76311E8-4701-492C-BA78-F68CFD6619D5}" name="Year 0 Relative Price4" dataDxfId="127" dataCellStyle="Percent">
      <calculatedColumnFormula>IF(Table1[[#This Row],[Hospital name (Autofills)]]="","",IFERROR(N31/O31,0))</calculatedColumnFormula>
    </tableColumn>
    <tableColumn id="101" xr3:uid="{A6A4884F-31CC-4FEB-B085-C453857A1227}" name="Year 1  w/ Price Growth Cap" dataDxfId="126" dataCellStyle="Percent">
      <calculatedColumnFormula>IF(Table1[[#This Row],[Hospital name (Autofills)]]="","",IFERROR(IF($J31="Y",Q31,IF($G$19="N",Q31,($N31*($G$10+1)^IF(AB$28&lt;$G$21,AB$28,$G$21-1)*($G$20+1)^(MAX((AB$28-$G$21+1),0)))/($O31*($G$9+1)^AB$28))),0))</calculatedColumnFormula>
    </tableColumn>
    <tableColumn id="102" xr3:uid="{6A9EDEC9-194D-4D8F-8ED8-02E76DEAFC33}" name="Year 2  w/ Price Growth Cap" dataDxfId="125" dataCellStyle="Percent">
      <calculatedColumnFormula>IF(Table1[[#This Row],[Hospital name (Autofills)]]="","",IFERROR(IF($J31="Y",R31,IF($G$19="N",R31,($N31*($G$10+1)^IF(AC$28&lt;$G$21,AC$28,$G$21-1)*($G$20+1)^(MAX((AC$28-$G$21+1),0)))/($O31*($G$9+1)^AC$28))),0))</calculatedColumnFormula>
    </tableColumn>
    <tableColumn id="103" xr3:uid="{E8BDE94D-B99A-40BF-BF69-2A9FD3EBE349}" name="Year 3  w/ Price Growth Cap" dataDxfId="124" dataCellStyle="Percent">
      <calculatedColumnFormula>IF(Table1[[#This Row],[Hospital name (Autofills)]]="","",IFERROR(IF($J31="Y",S31,IF($G$19="N",S31,($N31*($G$10+1)^IF(AD$28&lt;$G$21,AD$28,$G$21-1)*($G$20+1)^(MAX((AD$28-$G$21+1),0)))/($O31*($G$9+1)^AD$28))),0))</calculatedColumnFormula>
    </tableColumn>
    <tableColumn id="104" xr3:uid="{72D9B5BA-C87E-41AC-8658-07D862EF157D}" name="Year 4  w/ Price Growth Cap" dataDxfId="123" dataCellStyle="Percent">
      <calculatedColumnFormula>IF(Table1[[#This Row],[Hospital name (Autofills)]]="","",IFERROR(IF($J31="Y",T31,IF($G$19="N",T31,($N31*($G$10+1)^IF(AE$28&lt;$G$21,AE$28,$G$21-1)*($G$20+1)^(MAX((AE$28-$G$21+1),0)))/($O31*($G$9+1)^AE$28))),0))</calculatedColumnFormula>
    </tableColumn>
    <tableColumn id="105" xr3:uid="{1A9EC0D5-DF97-4E34-89BD-2E70E3E1F3C2}" name="Year 5  w/ Price Growth Cap" dataDxfId="122" dataCellStyle="Percent">
      <calculatedColumnFormula>IF(Table1[[#This Row],[Hospital name (Autofills)]]="","",IFERROR(IF($J31="Y",U31,IF($G$19="N",U31,($N31*($G$10+1)^IF(AF$28&lt;$G$21,AF$28,$G$21-1)*($G$20+1)^(MAX((AF$28-$G$21+1),0)))/($O31*($G$9+1)^AF$28))),0))</calculatedColumnFormula>
    </tableColumn>
    <tableColumn id="106" xr3:uid="{4C878B35-2E86-496C-81C3-52444D9B9758}" name="Year 6  w/ Price Growth Cap" dataDxfId="121" dataCellStyle="Percent">
      <calculatedColumnFormula>IF(Table1[[#This Row],[Hospital name (Autofills)]]="","",IFERROR(IF($J31="Y",V31,IF($G$19="N",V31,($N31*($G$10+1)^IF(AG$28&lt;$G$21,AG$28,$G$21-1)*($G$20+1)^(MAX((AG$28-$G$21+1),0)))/($O31*($G$9+1)^AG$28))),0))</calculatedColumnFormula>
    </tableColumn>
    <tableColumn id="107" xr3:uid="{CF0AE981-58C4-4580-8375-AD5E4CFFA403}" name="Year 7  w/ Price Growth Cap" dataDxfId="120" dataCellStyle="Percent">
      <calculatedColumnFormula>IF(Table1[[#This Row],[Hospital name (Autofills)]]="","",IFERROR(IF($J31="Y",W31,IF($G$19="N",W31,($N31*($G$10+1)^IF(AH$28&lt;$G$21,AH$28,$G$21-1)*($G$20+1)^(MAX((AH$28-$G$21+1),0)))/($O31*($G$9+1)^AH$28))),0))</calculatedColumnFormula>
    </tableColumn>
    <tableColumn id="108" xr3:uid="{D7BE2F27-82AE-4AD6-B627-7E29AE2BA1A8}" name="Year 8  w/ Price Growth Cap" dataDxfId="119" dataCellStyle="Percent">
      <calculatedColumnFormula>IF(Table1[[#This Row],[Hospital name (Autofills)]]="","",IFERROR(IF($J31="Y",X31,IF($G$19="N",X31,($N31*($G$10+1)^IF(AI$28&lt;$G$21,AI$28,$G$21-1)*($G$20+1)^(MAX((AI$28-$G$21+1),0)))/($O31*($G$9+1)^AI$28))),0))</calculatedColumnFormula>
    </tableColumn>
    <tableColumn id="109" xr3:uid="{D313A5AD-2AB4-4C6B-8A15-8A21AAF814BE}" name="Year 9  w/ Price Growth Cap" dataDxfId="118" dataCellStyle="Percent">
      <calculatedColumnFormula>IF(Table1[[#This Row],[Hospital name (Autofills)]]="","",IFERROR(IF($J31="Y",Y31,IF($G$19="N",Y31,($N31*($G$10+1)^IF(AJ$28&lt;$G$21,AJ$28,$G$21-1)*($G$20+1)^(MAX((AJ$28-$G$21+1),0)))/($O31*($G$9+1)^AJ$28))),0))</calculatedColumnFormula>
    </tableColumn>
    <tableColumn id="110" xr3:uid="{F86182FD-FB85-460B-8FAE-226551E7E521}" name="Year 10  w/ Price Growth Cap" dataDxfId="117" dataCellStyle="Percent">
      <calculatedColumnFormula>IF(Table1[[#This Row],[Hospital name (Autofills)]]="","",IFERROR(IF($J31="Y",Z31,IF($G$19="N",Z31,($N31*($G$10+1)^IF(AK$28&lt;$G$21,AK$28,$G$21-1)*($G$20+1)^(MAX((AK$28-$G$21+1),0)))/($O31*($G$9+1)^AK$28))),0))</calculatedColumnFormula>
    </tableColumn>
    <tableColumn id="1" xr3:uid="{D770427A-2471-49B9-B8BB-3D0ED6B29962}" name="Year 0 Relative Price3" dataDxfId="116" dataCellStyle="Percent">
      <calculatedColumnFormula>P31</calculatedColumnFormula>
    </tableColumn>
    <tableColumn id="33" xr3:uid="{73EC8B58-E118-42A5-A629-116A2E5F56F4}" name="Year 1 w/ Price Growth Cap + Price Cap" dataDxfId="115" dataCellStyle="Percent">
      <calculatedColumnFormula>IF(Table1[[#This Row],[Hospital name (Autofills)]]="","",IF(AND($I31="Y", $G$17="Y"), AB31,
    IF(OR(AND($G$13="Y", AM$28 &gt;= $G$14), $G$13="N"),
        IF(OR(AB31 &gt;= $G$12, AL31 = $G$12),
            $G$12,
            AB31),
        AB31))
)</calculatedColumnFormula>
    </tableColumn>
    <tableColumn id="34" xr3:uid="{B108CD34-4D84-4DC4-A575-EDB111F86E5C}" name="Year 2 w/ Price Growth Cap + Price Cap" dataDxfId="114" dataCellStyle="Percent">
      <calculatedColumnFormula>IF(Table1[[#This Row],[Hospital name (Autofills)]]="","",IF(AND($I31="Y", $G$17="Y"), AC31,
    IF(OR(AND($G$13="Y", AN$28 &gt;= $G$14), $G$13="N"),
        IF(OR(AC31 &gt;= $G$12, AM31 = $G$12),
            $G$12,
            AC31),
        AC31)
))</calculatedColumnFormula>
    </tableColumn>
    <tableColumn id="35" xr3:uid="{8142A64A-5CD8-4AE5-AAC6-25976E27C3D7}" name="Year 3 w/ Price Growth Cap + Price Cap" dataDxfId="113" dataCellStyle="Percent">
      <calculatedColumnFormula>IF(Table1[[#This Row],[Hospital name (Autofills)]]="","",IF(AND($I31="Y", $G$17="Y"), AD31,
    IF(OR(AND($G$13="Y", AO$28 &gt;= $G$14), $G$13="N"),
        IF(OR(AD31 &gt;= $G$12, AN31 = $G$12),
            MIN(AD31,$G$12),
            AD31),
        AD31)
))</calculatedColumnFormula>
    </tableColumn>
    <tableColumn id="36" xr3:uid="{847D5BAA-9F70-462D-9774-96361F4432FD}" name="Year 4 w/ Price Growth Cap + Price Cap" dataDxfId="112" dataCellStyle="Percent">
      <calculatedColumnFormula>IF(Table1[[#This Row],[Hospital name (Autofills)]]="","",IF(AND($I31="Y", $G$17="Y"), AE31,
    IF(OR(AND($G$13="Y", AP$28 &gt;= $G$14), $G$13="N"),
        IF(OR(AE31 &gt;= $G$12, AO31 = $G$12),
            MIN(AE31,$G$12),
            AE31),
        AE31)
))</calculatedColumnFormula>
    </tableColumn>
    <tableColumn id="37" xr3:uid="{1DBDC6F4-B923-4FDD-9F2F-E34AD1BC7FA1}" name="Year 5 w/ Price Growth Cap + Price Cap" dataDxfId="111" dataCellStyle="Percent">
      <calculatedColumnFormula>IF(Table1[[#This Row],[Hospital name (Autofills)]]="","",IF(AND($I31="Y", $G$17="Y"), AF31,
    IF(OR(AND($G$13="Y", AQ$28 &gt;= $G$14), $G$13="N"),
        IF(OR(AF31 &gt;= $G$12, AP31 = $G$12),
            MIN(AF31,$G$12),
            AF31),
        AF31)
))</calculatedColumnFormula>
    </tableColumn>
    <tableColumn id="38" xr3:uid="{1BA0BE50-275D-4E11-A6C8-9C8D5C4E5617}" name="Year 6 w/ Price Growth Cap + Price Cap" dataDxfId="110" dataCellStyle="Percent">
      <calculatedColumnFormula>IF(Table1[[#This Row],[Hospital name (Autofills)]]="","",IF(AND($I31="Y", $G$17="Y"), AG31,
    IF(OR(AND($G$13="Y", AR$28 &gt;= $G$14), $G$13="N"),
        IF(OR(AG31 &gt;= $G$12, AQ31 = $G$12),
            MIN(AG31,$G$12),
            AG31),
        AG31)
))</calculatedColumnFormula>
    </tableColumn>
    <tableColumn id="39" xr3:uid="{AFF78AA3-32BF-4618-818C-E2AA696DC165}" name="Year 7 w/ Price Growth Cap + Price Cap" dataDxfId="109" dataCellStyle="Percent">
      <calculatedColumnFormula>IF(Table1[[#This Row],[Hospital name (Autofills)]]="","",IF(AND($I31="Y", $G$17="Y"), AH31,
    IF(OR(AND($G$13="Y", AS$28 &gt;= $G$14), $G$13="N"),
        IF(OR(AH31 &gt;= $G$12, AR31 = $G$12),
            MIN(AH31,$G$12),
            AH31),
        AH31)
))</calculatedColumnFormula>
    </tableColumn>
    <tableColumn id="40" xr3:uid="{1D7E04A7-7C4A-4F6F-8791-4ADA92E58F0C}" name="Year 8 w/ Price Growth Cap + Price Cap" dataDxfId="108" dataCellStyle="Percent">
      <calculatedColumnFormula>IF(Table1[[#This Row],[Hospital name (Autofills)]]="","",IF(AND($I31="Y", $G$17="Y"), AI31,
    IF(OR(AND($G$13="Y", AT$28 &gt;= $G$14), $G$13="N"),
        IF(OR(AI31 &gt;= $G$12, AS31 = $G$12),
            MIN(AI31,$G$12),
            AI31),
        AI31)
))</calculatedColumnFormula>
    </tableColumn>
    <tableColumn id="55" xr3:uid="{0139DBE0-ABB9-4167-BE41-F5E7E95A8091}" name="Year 9 w/ Price Growth Cap + Price Cap" dataDxfId="107" dataCellStyle="Percent">
      <calculatedColumnFormula>IF(Table1[[#This Row],[Hospital name (Autofills)]]="","",IF(AND($I31="Y", $G$17="Y"), AJ31,
    IF(OR(AND($G$13="Y", AU$28 &gt;= $G$14), $G$13="N"),
        IF(OR(AJ31 &gt;= $G$12, AT31 = $G$12),
            MIN(AJ31,$G$12),
            AJ31),
        AJ31)
))</calculatedColumnFormula>
    </tableColumn>
    <tableColumn id="41" xr3:uid="{0E424A14-9723-4FF4-B7CD-52FED7AC6C82}" name="Year 10 w/ Price Growth Cap + Price Cap" dataDxfId="106" dataCellStyle="Percent">
      <calculatedColumnFormula>IF(Table1[[#This Row],[Hospital name (Autofills)]]="","",IF(AND($I31="Y", $G$17="Y"), AK31,
    IF(OR(AND($G$13="Y", AV$28 &gt;= $G$14), $G$13="N"),
        IF(OR(AK31 &gt;= $G$12, AU31 = $G$12),
            MIN(AK31,$G$12),
            AK31),
        AK31)
))</calculatedColumnFormula>
    </tableColumn>
    <tableColumn id="61" xr3:uid="{CCF128A0-E334-4DE6-9477-5A068A370801}" name="Year 0 Relative Price2" dataDxfId="105" dataCellStyle="Percent">
      <calculatedColumnFormula>IFERROR(Table1[[#This Row],[Year 0 Relative Price]],"")</calculatedColumnFormula>
    </tableColumn>
    <tableColumn id="62" xr3:uid="{B9B24090-76CC-4649-8B8D-14A87AC6219B}" name="Year 1 w/ Price Growth Cap + Price Cap + Glide Path" dataDxfId="104" dataCellStyle="Percent">
      <calculatedColumnFormula>IFERROR(IF($G$15="Y", IF(AND($I31="Y", $G$17="Y"), AB31,
    IF(OR(AND($G$13="Y", AX$28 &gt;= $G$14), $G$13="N"),
        IF(AB31 &gt;= $G$12,
            IF(AW31/$G$16 = ROUND(AW31/$G$16, 0),
               MAX((ROUND(AW31/$G$16, 0) - 1) * $G$16, $G$12),
               MAX(ROUNDDOWN(AW31/$G$16, 0) * $G$16, $G$12)),
            IF(AW31 = $G$12,
               $G$12,
               AB31)
        ), AB31
)),AM31),"")</calculatedColumnFormula>
    </tableColumn>
    <tableColumn id="63" xr3:uid="{F1E2D443-1A84-4118-8958-E67F250C50F1}" name="Year 2 w/ Price Growth Cap + Price Cap + Glide Path" dataDxfId="103" dataCellStyle="Percent">
      <calculatedColumnFormula>IFERROR(IF($G$15="Y", IF(AND($I31="Y", $G$17="Y"), AC31,
    IF(OR(AND($G$13="Y", AY$28 &gt;= $G$14), $G$13="N"),
        IF(AC31 &gt;= $G$12,
            IF(AX31/$G$16 = ROUND(AX31/$G$16, 0),
               MAX((ROUND(AX31/$G$16, 0) - 1) * $G$16, $G$12),
               MAX(ROUNDDOWN(AX31/$G$16, 0) * $G$16, $G$12)),
            IF(AX31 = $G$12,
               $G$12,
               AC31)
        ), AC31
)),AN31),"")</calculatedColumnFormula>
    </tableColumn>
    <tableColumn id="64" xr3:uid="{0F618CA8-3524-4227-9ABA-5916F4F7AB90}" name="Year 3 w/ Price Growth Cap + Price Cap + Glide Path" dataDxfId="102" dataCellStyle="Percent">
      <calculatedColumnFormula>IFERROR(IF($G$15="Y", IF(AND($I31="Y", $G$17="Y"), AD31,
    IF(OR(AND($G$13="Y", AZ$28 &gt;= $G$14), $G$13="N"),
        IF(AD31 &gt;= $G$12,
            IF(AY31/$G$16 = ROUND(AY31/$G$16, 0),
               MAX((ROUND(AY31/$G$16, 0) - 1) * $G$16, $G$12),
               MAX(ROUNDDOWN(AY31/$G$16, 0) * $G$16, $G$12)),
            IF(AY31 = $G$12,
               $G$12,
               AD31)
        ), AD31
)),AO31),"")</calculatedColumnFormula>
    </tableColumn>
    <tableColumn id="65" xr3:uid="{166E5B29-06CE-4F58-9665-2499A8F3C362}" name="Year 4 w/ Price Growth Cap + Price Cap + Glide Path" dataDxfId="101" dataCellStyle="Percent">
      <calculatedColumnFormula>IFERROR(IF($G$15="Y", IF(AND($I31="Y", $G$17="Y"), AE31,
    IF(OR(AND($G$13="Y", BA$28 &gt;= $G$14), $G$13="N"),
        IF(AE31 &gt;= $G$12,
            IF(AZ31/$G$16 = ROUND(AZ31/$G$16, 0),
               MAX((ROUND(AZ31/$G$16, 0) - 1) * $G$16, $G$12),
               MAX(ROUNDDOWN(AZ31/$G$16, 0) * $G$16, $G$12)),
            IF(AZ31 = $G$12,
               $G$12,
               AE31)
        ), AE31
)),AP31),"")</calculatedColumnFormula>
    </tableColumn>
    <tableColumn id="66" xr3:uid="{702B1DA1-C8FC-485B-9DF7-9261ECC6E455}" name="Year 5 w/ Price Growth Cap + Price Cap + Glide Path" dataDxfId="100" dataCellStyle="Percent">
      <calculatedColumnFormula>IFERROR(IF($G$15="Y", IF(AND($I31="Y", $G$17="Y"), AF31,
    IF(OR(AND($G$13="Y", BB$28 &gt;= $G$14), $G$13="N"),
        IF(AF31 &gt;= $G$12,
            IF(BA31/$G$16 = ROUND(BA31/$G$16, 0),
               MAX((ROUND(BA31/$G$16, 0) - 1) * $G$16, $G$12),
               MAX(ROUNDDOWN(BA31/$G$16, 0) * $G$16, $G$12)),
            IF(BA31 = $G$12,
               $G$12,
               AF31)
        ), AF31
)),AQ31),"")</calculatedColumnFormula>
    </tableColumn>
    <tableColumn id="67" xr3:uid="{863B6929-A163-40D0-BF4B-01BEA3379CE6}" name="Year 6 w/ Price Growth Cap + Price Cap + Glide Path" dataDxfId="99" dataCellStyle="Percent">
      <calculatedColumnFormula>IFERROR(IF($G$15="Y", IF(AND($I31="Y", $G$17="Y"), AG31,
    IF(OR(AND($G$13="Y", BC$28 &gt;= $G$14), $G$13="N"),
        IF(AG31 &gt;= $G$12,
            IF(BB31/$G$16 = ROUND(BB31/$G$16, 0),
               MAX((ROUND(BB31/$G$16, 0) - 1) * $G$16, $G$12),
               MAX(ROUNDDOWN(BB31/$G$16, 0) * $G$16, $G$12)),
            IF(BB31 = $G$12,
               $G$12,
               AG31)
        ), AG31
)),AR31),"")</calculatedColumnFormula>
    </tableColumn>
    <tableColumn id="68" xr3:uid="{997980BA-CD9F-4116-8867-8D018103D658}" name="Year 7 w/ Price Growth Cap + Price Cap + Glide Path" dataDxfId="98" dataCellStyle="Percent">
      <calculatedColumnFormula>IFERROR(IF($G$15="Y", IF(AND($I31="Y", $G$17="Y"), AH31,
    IF(OR(AND($G$13="Y", BD$28 &gt;= $G$14), $G$13="N"),
        IF(AH31 &gt;= $G$12,
            IF(BC31/$G$16 = ROUND(BC31/$G$16, 0),
               MAX((ROUND(BC31/$G$16, 0) - 1) * $G$16, $G$12),
               MAX(ROUNDDOWN(BC31/$G$16, 0) * $G$16, $G$12)),
            IF(BC31 = $G$12,
               $G$12,
               AH31)
        ), AH31
)),AS31),"")</calculatedColumnFormula>
    </tableColumn>
    <tableColumn id="69" xr3:uid="{CD79CBA2-8EEE-42A2-99D3-A800310E1148}" name="Year 8 w/ Price Growth Cap + Price Cap + Glide Path" dataDxfId="97" dataCellStyle="Percent">
      <calculatedColumnFormula>IFERROR(IF($G$15="Y", IF(AND($I31="Y", $G$17="Y"), AI31,
    IF(OR(AND($G$13="Y", BE$28 &gt;= $G$14), $G$13="N"),
        IF(AI31 &gt;= $G$12,
            IF(BD31/$G$16 = ROUND(BD31/$G$16, 0),
               MAX((ROUND(BD31/$G$16, 0) - 1) * $G$16, $G$12),
               MAX(ROUNDDOWN(BD31/$G$16, 0) * $G$16, $G$12)),
            IF(BD31 = $G$12,
               $G$12,
               AI31)
        ), AI31
)),AT31),"")</calculatedColumnFormula>
    </tableColumn>
    <tableColumn id="42" xr3:uid="{2C482D3B-20C0-451C-A4B7-4E2FA8DB5EB5}" name="Year 9 w/ Price Growth Cap + Price Cap + Glide Path" dataDxfId="96" dataCellStyle="Percent">
      <calculatedColumnFormula>IFERROR(IF($G$15="Y", IF(AND($I31="Y", $G$17="Y"), AJ31,
    IF(OR(AND($G$13="Y", BF$28 &gt;= $G$14), $G$13="N"),
        IF(AJ31 &gt;= $G$12,
            IF(BE31/$G$16 = ROUND(BE31/$G$16, 0),
               MAX((ROUND(BE31/$G$16, 0) - 1) * $G$16, $G$12),
               MAX(ROUNDDOWN(BE31/$G$16, 0) * $G$16, $G$12)),
            IF(BE31 = $G$12,
               $G$12,
               AJ31)
        ), AJ31
)),AU31),"")</calculatedColumnFormula>
    </tableColumn>
    <tableColumn id="70" xr3:uid="{3F0AE2DA-A314-45F6-BEDE-828020452875}" name="Year 10 w/ Price Growth Cap + Price Cap + Glide Path" dataDxfId="95" dataCellStyle="Percent">
      <calculatedColumnFormula>IFERROR(IF($G$15="Y", IF(AND($I31="Y", $G$17="Y"), AK31,
    IF(OR(AND($G$13="Y", BG$28 &gt;= $G$14), $G$13="N"),
        IF(AK31 &gt;= $G$12,
            IF(BF31/$G$16 = ROUND(BF31/$G$16, 0),
               MAX((ROUND(BF31/$G$16, 0) - 1) * $G$16, $G$12),
               MAX(ROUNDDOWN(BF31/$G$16, 0) * $G$16, $G$12)),
            IF(BF31 = $G$12,
               $G$12,
               AK31)
        ), AK31
)),AV31),"")</calculatedColumnFormula>
    </tableColumn>
    <tableColumn id="2" xr3:uid="{17E8F964-CD2C-4A86-8FD8-F3EA8C7F60FA}" name="Year 1 Total Allowed Amount w/o Cap (millions)" dataDxfId="94" dataCellStyle="Currency">
      <calculatedColumnFormula>IF(Table1[[#This Row],[Hospital name (Autofills)]]="","",IFERROR($N31*($G$10+1)^BH$28,0))</calculatedColumnFormula>
    </tableColumn>
    <tableColumn id="3" xr3:uid="{C75FE9D9-9CEB-4FA2-AE8B-266F0346A369}" name="Year 2 Total Allowed Amount w/o Cap (millions)" dataDxfId="93" dataCellStyle="Currency">
      <calculatedColumnFormula>IF(Table1[[#This Row],[Hospital name (Autofills)]]="","",IFERROR($N31*($G$10+1)^BI$28,0))</calculatedColumnFormula>
    </tableColumn>
    <tableColumn id="4" xr3:uid="{3ADD1424-6B07-4D0D-98EB-4A9686077822}" name="Year 3 Total Allowed Amount w/o Cap (millions)" dataDxfId="92" dataCellStyle="Currency">
      <calculatedColumnFormula>IF(Table1[[#This Row],[Hospital name (Autofills)]]="","",IFERROR($N31*($G$10+1)^BJ$28,0))</calculatedColumnFormula>
    </tableColumn>
    <tableColumn id="5" xr3:uid="{9F15F35A-C219-4E4A-9313-8ACF96DB82D6}" name="Year 4 Total Allowed Amount w/o Cap (millions)" dataDxfId="91" dataCellStyle="Currency">
      <calculatedColumnFormula>IF(Table1[[#This Row],[Hospital name (Autofills)]]="","",IFERROR($N31*($G$10+1)^BK$28,0))</calculatedColumnFormula>
    </tableColumn>
    <tableColumn id="6" xr3:uid="{CDDC29F8-6F74-484E-BAD9-F91A22D812A8}" name="Year 5 Total Allowed Amount w/o Cap (millions)" dataDxfId="90" dataCellStyle="Currency">
      <calculatedColumnFormula>IF(Table1[[#This Row],[Hospital name (Autofills)]]="","",IFERROR($N31*($G$10+1)^BL$28,0))</calculatedColumnFormula>
    </tableColumn>
    <tableColumn id="7" xr3:uid="{66A49E43-94AB-4E9B-9C1E-B894F547640F}" name="Year 6 Total Allowed Amount w/o Cap (millions)" dataDxfId="89" dataCellStyle="Currency">
      <calculatedColumnFormula>IF(Table1[[#This Row],[Hospital name (Autofills)]]="","",IFERROR($N31*($G$10+1)^BM$28,0))</calculatedColumnFormula>
    </tableColumn>
    <tableColumn id="8" xr3:uid="{C1B7B954-B2D0-46CC-BD27-97245DEC9047}" name="Year 7 Total Allowed Amount w/o Cap (millions)" dataDxfId="88" dataCellStyle="Currency">
      <calculatedColumnFormula>IF(Table1[[#This Row],[Hospital name (Autofills)]]="","",IFERROR($N31*($G$10+1)^BN$28,0))</calculatedColumnFormula>
    </tableColumn>
    <tableColumn id="9" xr3:uid="{05FD20B3-E0AC-452F-9208-F6D05EA55D48}" name="Year 8 Total Allowed Amount w/o Cap (millions)" dataDxfId="87" dataCellStyle="Currency">
      <calculatedColumnFormula>IF(Table1[[#This Row],[Hospital name (Autofills)]]="","",IFERROR($N31*($G$10+1)^BO$28,0))</calculatedColumnFormula>
    </tableColumn>
    <tableColumn id="30" xr3:uid="{29FE1061-1101-408F-B6B0-C136549FD713}" name="Year 9 Total Allowed Amount w/o Cap (millions)" dataDxfId="86" dataCellStyle="Currency">
      <calculatedColumnFormula>IF(Table1[[#This Row],[Hospital name (Autofills)]]="","",IFERROR($N31*($G$10+1)^BP$28,0))</calculatedColumnFormula>
    </tableColumn>
    <tableColumn id="10" xr3:uid="{5EAE8AF5-667A-4EE3-B81B-FB40741806C2}" name="Year 10 Total Allowed Amount w/o Cap (millions)" dataDxfId="85" dataCellStyle="Currency">
      <calculatedColumnFormula>IF(Table1[[#This Row],[Hospital name (Autofills)]]="","",IFERROR($N31*($G$10+1)^BQ$28,0))</calculatedColumnFormula>
    </tableColumn>
    <tableColumn id="71" xr3:uid="{B333037A-7D64-4DB2-9854-1C83BEBD733B}" name="Year 1 Total Allowed Amount w/ Price Growth Cap ONLY (millions)" dataDxfId="84" dataCellStyle="Percent">
      <calculatedColumnFormula>IF(Table1[[#This Row],[Hospital name (Autofills)]]="","",IFERROR(($O31*((1+$G$9)^(BR$28)))*(AB31),0))</calculatedColumnFormula>
    </tableColumn>
    <tableColumn id="72" xr3:uid="{9BE127C9-9CE7-47AE-B4AA-FD9A4637703B}" name="Year 2 Total Allowed Amount w/ Price Growth Cap ONLY (millions)" dataDxfId="83" dataCellStyle="Percent">
      <calculatedColumnFormula>IF(Table1[[#This Row],[Hospital name (Autofills)]]="","",IFERROR(($O31*((1+$G$9)^(BS$28)))*(AC31),0))</calculatedColumnFormula>
    </tableColumn>
    <tableColumn id="73" xr3:uid="{4CE16005-A8E0-4490-A85E-B0950A39869B}" name="Year 3 Total Allowed Amount w/ Price Growth Cap ONLY (millions)" dataDxfId="82" dataCellStyle="Percent">
      <calculatedColumnFormula>IF(Table1[[#This Row],[Hospital name (Autofills)]]="","",IFERROR(($O31*((1+$G$9)^(BT$28)))*(AD31),0))</calculatedColumnFormula>
    </tableColumn>
    <tableColumn id="74" xr3:uid="{A5CAB62C-119B-4090-92DA-1F400696EB7D}" name="Year 4 Total Allowed Amount w/ Price Growth Cap ONLY (millions)" dataDxfId="81" dataCellStyle="Percent">
      <calculatedColumnFormula>IF(Table1[[#This Row],[Hospital name (Autofills)]]="","",IFERROR(($O31*((1+$G$9)^(BU$28)))*(AE31),0))</calculatedColumnFormula>
    </tableColumn>
    <tableColumn id="75" xr3:uid="{CDDA4B5E-8F12-4972-9681-71AD1BACA40B}" name="Year 5 Total Allowed Amount w/ Price Growth Cap ONLY (millions)" dataDxfId="80" dataCellStyle="Percent">
      <calculatedColumnFormula>IF(Table1[[#This Row],[Hospital name (Autofills)]]="","",IFERROR(($O31*((1+$G$9)^(BV$28)))*(AF31),0))</calculatedColumnFormula>
    </tableColumn>
    <tableColumn id="76" xr3:uid="{44CF7FE9-4CC6-4A31-BF78-B8875075019B}" name="Year 6 Total Allowed Amount w/ Price Growth Cap ONLY (millions)" dataDxfId="79" dataCellStyle="Percent">
      <calculatedColumnFormula>IF(Table1[[#This Row],[Hospital name (Autofills)]]="","",IFERROR(($O31*((1+$G$9)^(BW$28)))*(AG31),0))</calculatedColumnFormula>
    </tableColumn>
    <tableColumn id="77" xr3:uid="{87502300-717E-4D47-B4CE-E092370478CF}" name="Year 7 Total Allowed Amount w/ Price Growth Cap ONLY (millions)" dataDxfId="78" dataCellStyle="Percent">
      <calculatedColumnFormula>IF(Table1[[#This Row],[Hospital name (Autofills)]]="","",IFERROR(($O31*((1+$G$9)^(BX$28)))*(AH31),0))</calculatedColumnFormula>
    </tableColumn>
    <tableColumn id="78" xr3:uid="{0D4D7FDA-562A-46FF-9854-50474B7AD2AD}" name="Year 8 Total Allowed Amount w/ Price Growth Cap ONLY (millions)" dataDxfId="77" dataCellStyle="Percent">
      <calculatedColumnFormula>IF(Table1[[#This Row],[Hospital name (Autofills)]]="","",IFERROR(($O31*((1+$G$9)^(BY$28)))*(AI31),0))</calculatedColumnFormula>
    </tableColumn>
    <tableColumn id="57" xr3:uid="{CF872743-C7B1-4BFA-8158-DEF4A53EBAFD}" name="Year 9 Total Allowed Amount w/ Price Growth Cap ONLY (millions)" dataDxfId="76" dataCellStyle="Percent">
      <calculatedColumnFormula>IF(Table1[[#This Row],[Hospital name (Autofills)]]="","",IFERROR(($O31*((1+$G$9)^(BZ$28)))*(AJ31),0))</calculatedColumnFormula>
    </tableColumn>
    <tableColumn id="79" xr3:uid="{93B8277A-ECB9-4BCA-AA08-D8AB3634BFF9}" name="Year 10 Total Allowed Amount w/ Price Growth Cap ONLY (millions)" dataDxfId="75" dataCellStyle="Percent">
      <calculatedColumnFormula>IF(Table1[[#This Row],[Hospital name (Autofills)]]="","",IFERROR(($O31*((1+$G$9)^(CA$28)))*(AK31),0))</calculatedColumnFormula>
    </tableColumn>
    <tableColumn id="11" xr3:uid="{97E4D810-91E9-4712-A891-BAC6390AA896}" name="Year 1 Total Allowed Amount w/ Price Growth Cap + Price Cap (No Glide Path) (millions)" dataDxfId="74" dataCellStyle="Percent">
      <calculatedColumnFormula>IF(Table1[[#This Row],[Hospital name (Autofills)]]="","",IFERROR(($O31*((1+$G$9)^(CB$28)))*(AM31),0))</calculatedColumnFormula>
    </tableColumn>
    <tableColumn id="90" xr3:uid="{25985E05-C629-4A14-ABC1-556ABB31D31D}" name="Year 2 Total Allowed Amount w/ Price Growth Cap + Price Cap (No Glide Path) (millions)" dataDxfId="73" dataCellStyle="Percent">
      <calculatedColumnFormula>IF(Table1[[#This Row],[Hospital name (Autofills)]]="","",IFERROR(($O31*((1+$G$9)^(CC$28)))*(AN31),0))</calculatedColumnFormula>
    </tableColumn>
    <tableColumn id="91" xr3:uid="{036CB8A7-8470-414B-93A1-A4E5F7B9BDCE}" name="Year 3 Total Allowed Amount w/ Price Growth Cap + Price Cap (No Glide Path) (millions)" dataDxfId="72" dataCellStyle="Percent">
      <calculatedColumnFormula>IF(Table1[[#This Row],[Hospital name (Autofills)]]="","",IFERROR(($O31*((1+$G$9)^(CD$28)))*(AO31),0))</calculatedColumnFormula>
    </tableColumn>
    <tableColumn id="92" xr3:uid="{CFFA8AFA-9DB2-4107-BB3C-B63FA9E8FA43}" name="Year 4 Total Allowed Amount w/ Price Growth Cap + Price Cap (No Glide Path) (millions)" dataDxfId="71" dataCellStyle="Percent">
      <calculatedColumnFormula>IF(Table1[[#This Row],[Hospital name (Autofills)]]="","",IFERROR(($O31*((1+$G$9)^(CE$28)))*(AP31),0))</calculatedColumnFormula>
    </tableColumn>
    <tableColumn id="93" xr3:uid="{112DA088-0C30-4E22-9B5E-ECE380C586A6}" name="Year 5 Total Allowed Amount w/ Price Growth Cap + Price Cap (No Glide Path) (millions)" dataDxfId="70" dataCellStyle="Percent">
      <calculatedColumnFormula>IF(Table1[[#This Row],[Hospital name (Autofills)]]="","",IFERROR(($O31*((1+$G$9)^(CF$28)))*(AQ31),0))</calculatedColumnFormula>
    </tableColumn>
    <tableColumn id="94" xr3:uid="{544D065F-D15E-4716-99B0-B26C007CF185}" name="Year 6 Total Allowed Amount w/ Price Growth Cap + Price Cap (No Glide Path) (millions)" dataDxfId="69" dataCellStyle="Percent">
      <calculatedColumnFormula>IF(Table1[[#This Row],[Hospital name (Autofills)]]="","",IFERROR(($O31*((1+$G$9)^(CG$28)))*(AR31),0))</calculatedColumnFormula>
    </tableColumn>
    <tableColumn id="95" xr3:uid="{54D7B828-4206-40CC-BF40-ECC9BD7A070F}" name="Year 7 Total Allowed Amount w/ Price Growth Cap + Price Cap (No Glide Path) (millions)" dataDxfId="68" dataCellStyle="Percent">
      <calculatedColumnFormula>IF(Table1[[#This Row],[Hospital name (Autofills)]]="","",IFERROR(($O31*((1+$G$9)^(CH$28)))*(AS31),0))</calculatedColumnFormula>
    </tableColumn>
    <tableColumn id="96" xr3:uid="{E355E734-4AD7-4FC4-90D4-B549D5DF964A}" name="Year 8 Total Allowed Amount w/ Price Growth Cap + Price Cap (No Glide Path) (millions)" dataDxfId="67" dataCellStyle="Percent">
      <calculatedColumnFormula>IF(Table1[[#This Row],[Hospital name (Autofills)]]="","",IFERROR(($O31*((1+$G$9)^(CI$28)))*(AT31),0))</calculatedColumnFormula>
    </tableColumn>
    <tableColumn id="97" xr3:uid="{ED693EE8-FC4F-4A12-9444-68B2A3D7359C}" name="Year 9 Total Allowed Amount w/ Price Growth Cap + Price Cap (No Glide Path) (millions)" dataDxfId="66" dataCellStyle="Percent">
      <calculatedColumnFormula>IF(Table1[[#This Row],[Hospital name (Autofills)]]="","",IFERROR(($O31*((1+$G$9)^(CJ$28)))*(AU31),0))</calculatedColumnFormula>
    </tableColumn>
    <tableColumn id="98" xr3:uid="{28721FFA-9B74-4539-9664-360064A6F934}" name="Year 10 Total Allowed Amount w/ Price Growth Cap + Price Cap (No Glide Path) (millions)" dataDxfId="65" dataCellStyle="Percent">
      <calculatedColumnFormula>IF(Table1[[#This Row],[Hospital name (Autofills)]]="","",IFERROR(($O31*((1+$G$9)^(CK$28)))*(AV31),0))</calculatedColumnFormula>
    </tableColumn>
    <tableColumn id="12" xr3:uid="{1362D08E-8FF2-4AEB-A5D0-820EDFC5DF6E}" name="Year 1 Total Allowed Amount w/ Price Growth Cap + Price Cap + Glide Path (millions)" dataDxfId="64" dataCellStyle="Percent">
      <calculatedColumnFormula>IF(Table1[[#This Row],[Hospital name (Autofills)]]="","",IFERROR(($O31*((1+$G$9)^(CL$28)))*(AX31),0))</calculatedColumnFormula>
    </tableColumn>
    <tableColumn id="13" xr3:uid="{49CBBD3B-08AE-4392-837C-2B8CEBB8EF81}" name="Year 2 Total Allowed Amount w/ Price Growth Cap + Price Cap + Glide Path (millions)" dataDxfId="63" dataCellStyle="Percent">
      <calculatedColumnFormula>IF(Table1[[#This Row],[Hospital name (Autofills)]]="","",IFERROR(($O31*((1+$G$9)^(CM$28)))*(AY31),0))</calculatedColumnFormula>
    </tableColumn>
    <tableColumn id="14" xr3:uid="{58EBC810-7195-4BBA-A90F-53FB9849FCDE}" name="Year 3 Total Allowed Amount w/ Price Growth Cap + Price Cap + Glide Path (millions)" dataDxfId="62" dataCellStyle="Percent">
      <calculatedColumnFormula>IF(Table1[[#This Row],[Hospital name (Autofills)]]="","",IFERROR(($O31*((1+$G$9)^(CN$28)))*(AZ31),0))</calculatedColumnFormula>
    </tableColumn>
    <tableColumn id="15" xr3:uid="{C81CB77E-C3A3-427E-9CB9-313FF1C9FA54}" name="Year 4 Total Allowed Amount w/ Price Growth Cap + Price Cap + Glide Path (millions)" dataDxfId="61" dataCellStyle="Percent">
      <calculatedColumnFormula>IF(Table1[[#This Row],[Hospital name (Autofills)]]="","",IFERROR(($O31*((1+$G$9)^(CO$28)))*(BA31),0))</calculatedColumnFormula>
    </tableColumn>
    <tableColumn id="16" xr3:uid="{B8CA74F3-E056-4D5C-AE9E-BE2C970ACD39}" name="Year 5 Total Allowed Amount w/ Price Growth Cap + Price Cap + Glide Path (millions)" dataDxfId="60" dataCellStyle="Percent">
      <calculatedColumnFormula>IF(Table1[[#This Row],[Hospital name (Autofills)]]="","",IFERROR(($O31*((1+$G$9)^(CP$28)))*(BB31),0))</calculatedColumnFormula>
    </tableColumn>
    <tableColumn id="17" xr3:uid="{BDBAE26B-DF97-4B53-8C9A-AAB859A62664}" name="Year 6 Total Allowed Amount w/ Price Growth Cap + Price Cap + Glide Path (millions)" dataDxfId="59" dataCellStyle="Percent">
      <calculatedColumnFormula>IF(Table1[[#This Row],[Hospital name (Autofills)]]="","",IFERROR(($O31*((1+$G$9)^(CQ$28)))*(BC31),0))</calculatedColumnFormula>
    </tableColumn>
    <tableColumn id="18" xr3:uid="{73549D15-0D61-466A-87E2-3553DB38204D}" name="Year 7 Total Allowed Amount w/ Price Growth Cap + Price Cap + Glide Path (millions)" dataDxfId="58" dataCellStyle="Percent">
      <calculatedColumnFormula>IF(Table1[[#This Row],[Hospital name (Autofills)]]="","",IFERROR(($O31*((1+$G$9)^(CR$28)))*(BD31),0))</calculatedColumnFormula>
    </tableColumn>
    <tableColumn id="19" xr3:uid="{A8A81B90-5A64-4907-A833-5026F10F49D0}" name="Year 8 Total Allowed Amount w/ Price Growth Cap + Price Cap + Glide Path (millions)" dataDxfId="57" dataCellStyle="Percent">
      <calculatedColumnFormula>IF(Table1[[#This Row],[Hospital name (Autofills)]]="","",IFERROR(($O31*((1+$G$9)^(CS$28)))*(BE31),0))</calculatedColumnFormula>
    </tableColumn>
    <tableColumn id="58" xr3:uid="{870A873C-D1F7-4153-B5F5-A51D71E0DDB1}" name="Year 9 Total Allowed Amount w/ Price Growth Cap + Price Cap + Glide Path (millions)" dataDxfId="56" dataCellStyle="Percent">
      <calculatedColumnFormula>IF(Table1[[#This Row],[Hospital name (Autofills)]]="","",IFERROR(($O31*((1+$G$9)^(CT$28)))*(BF31),0))</calculatedColumnFormula>
    </tableColumn>
    <tableColumn id="20" xr3:uid="{D67FDBDC-28B3-4FE4-A958-396D78CF854E}" name="Year 10 Total Allowed Amount w/ Price Growth Cap + Price Cap + Glide Path (millions)" dataDxfId="55" dataCellStyle="Percent">
      <calculatedColumnFormula>IF(Table1[[#This Row],[Hospital name (Autofills)]]="","",IFERROR(($O31*((1+$G$9)^(CU$28)))*(BG31),0))</calculatedColumnFormula>
    </tableColumn>
    <tableColumn id="99" xr3:uid="{716CF5F5-0F1F-4E87-BBBC-553FC5B78D1C}" name="Year 1 Savings with Price Growth Cap Alone (millions)" dataDxfId="54" dataCellStyle="Percent">
      <calculatedColumnFormula>IF(Table1[[#This Row],[Hospital name (Autofills)]]="","",BH31-BR31)</calculatedColumnFormula>
    </tableColumn>
    <tableColumn id="111" xr3:uid="{9FDCC6D1-0322-4677-8767-823DE6DA8945}" name="Year 2 Savings with Price Growth Cap Alone (millions)" dataDxfId="53" dataCellStyle="Percent">
      <calculatedColumnFormula>IF(Table1[[#This Row],[Hospital name (Autofills)]]="","",BI31-BS31)</calculatedColumnFormula>
    </tableColumn>
    <tableColumn id="112" xr3:uid="{2AB631FB-D19A-49E0-B32B-579AB1C8C587}" name="Year 3 Savings with Price Growth Cap Alone (millions)" dataDxfId="52" dataCellStyle="Percent">
      <calculatedColumnFormula>IF(Table1[[#This Row],[Hospital name (Autofills)]]="","",BJ31-BT31)</calculatedColumnFormula>
    </tableColumn>
    <tableColumn id="113" xr3:uid="{6DA1EDAF-6494-4B8D-9FBA-276BA3E75E70}" name="Year 4 Savings with Price Growth Cap Alone (millions)" dataDxfId="51" dataCellStyle="Percent">
      <calculatedColumnFormula>IF(Table1[[#This Row],[Hospital name (Autofills)]]="","",BK31-BU31)</calculatedColumnFormula>
    </tableColumn>
    <tableColumn id="114" xr3:uid="{2348E8CC-ED59-4203-9ADD-20135FD6672A}" name="Year 5 Savings with Price Growth Cap Alone (millions)" dataDxfId="50" dataCellStyle="Percent">
      <calculatedColumnFormula>IF(Table1[[#This Row],[Hospital name (Autofills)]]="","",BL31-BV31)</calculatedColumnFormula>
    </tableColumn>
    <tableColumn id="115" xr3:uid="{9F1036BE-DF88-4647-ABBD-DE164AE521D7}" name="Year 6 Savings with Price Growth Cap Alone (millions)" dataDxfId="49" dataCellStyle="Percent">
      <calculatedColumnFormula>IF(Table1[[#This Row],[Hospital name (Autofills)]]="","",BM31-BW31)</calculatedColumnFormula>
    </tableColumn>
    <tableColumn id="116" xr3:uid="{04611ED7-F77D-4A94-849B-B8E9592CF67D}" name="Year 7 Savings with Price Growth Cap Alone (millions)" dataDxfId="48" dataCellStyle="Percent">
      <calculatedColumnFormula>IF(Table1[[#This Row],[Hospital name (Autofills)]]="","",BN31-BX31)</calculatedColumnFormula>
    </tableColumn>
    <tableColumn id="117" xr3:uid="{73ECC5ED-6F1C-4483-BF4C-156CBCFD3BBA}" name="Year 8 Savings with Price Growth Cap Alone (millions)" dataDxfId="47" dataCellStyle="Percent">
      <calculatedColumnFormula>IF(Table1[[#This Row],[Hospital name (Autofills)]]="","",BO31-BY31)</calculatedColumnFormula>
    </tableColumn>
    <tableColumn id="118" xr3:uid="{A2CCC0F6-8E2B-4E6E-8D81-DF16366A78AC}" name="Year 9 Savings with Price Growth Cap Alone (millions)" dataDxfId="46" dataCellStyle="Percent">
      <calculatedColumnFormula>IF(Table1[[#This Row],[Hospital name (Autofills)]]="","",BP31-BZ31)</calculatedColumnFormula>
    </tableColumn>
    <tableColumn id="119" xr3:uid="{83598E8F-EB92-4426-97F2-5638ACE9313B}" name="Year 10 Savings with Price Growth Cap Alone (millions)" dataDxfId="45" dataCellStyle="Percent">
      <calculatedColumnFormula>IF(Table1[[#This Row],[Hospital name (Autofills)]]="","",BQ31-CA31)</calculatedColumnFormula>
    </tableColumn>
    <tableColumn id="120" xr3:uid="{765A3140-841F-48A5-9500-690793525BD6}" name="Sum of Savings with Price Growth Cap Alone (millions)" dataDxfId="44" dataCellStyle="Percent">
      <calculatedColumnFormula>IF(Table1[[#This Row],[Hospital name (Autofills)]]="","",SUM(Table1[[#This Row],[Year 1 Savings with Price Growth Cap Alone (millions)]:[Year 10 Savings with Price Growth Cap Alone (millions)]]))</calculatedColumnFormula>
    </tableColumn>
    <tableColumn id="80" xr3:uid="{C4F1841D-93ED-4709-A84E-9CC6759CD10F}" name="Year 1 Savings with Price Growth Cap + Price Cap (No Glide Path) (millions)" dataDxfId="43">
      <calculatedColumnFormula>IF(Table1[[#This Row],[Hospital name (Autofills)]]="","",BH31-CB31)</calculatedColumnFormula>
    </tableColumn>
    <tableColumn id="81" xr3:uid="{B0416320-4751-47F0-B628-D9004438DC66}" name="Year 2 Savings with Price Growth Cap + Price Cap (No Glide Path) (millions)" dataDxfId="42">
      <calculatedColumnFormula>IF(Table1[[#This Row],[Hospital name (Autofills)]]="","",BI31-CC31)</calculatedColumnFormula>
    </tableColumn>
    <tableColumn id="82" xr3:uid="{21F2CAAE-0928-4510-9ABD-0BD40D4D773B}" name="Year 3 Savings with Price Growth Cap + Price Cap (No Glide Path) (millions)" dataDxfId="41">
      <calculatedColumnFormula>IF(Table1[[#This Row],[Hospital name (Autofills)]]="","",BJ31-CD31)</calculatedColumnFormula>
    </tableColumn>
    <tableColumn id="83" xr3:uid="{7CC40979-448E-4E07-96B8-1468A93BBBE2}" name="Year 4 Savings with Price Growth Cap + Price Cap (No Glide Path) (millions)" dataDxfId="40">
      <calculatedColumnFormula>IF(Table1[[#This Row],[Hospital name (Autofills)]]="","",BK31-CE31)</calculatedColumnFormula>
    </tableColumn>
    <tableColumn id="84" xr3:uid="{7DC09075-C8F5-4CB5-97AC-C86D6F5BA539}" name="Year 5 Savings with Price Growth Cap + Price Cap (No Glide Path) (millions)" dataDxfId="39">
      <calculatedColumnFormula>IF(Table1[[#This Row],[Hospital name (Autofills)]]="","",BL31-CF31)</calculatedColumnFormula>
    </tableColumn>
    <tableColumn id="85" xr3:uid="{14CC8368-8DC3-4BF0-A95D-4997A4F62E7A}" name="Year 6 Savings with Price Growth Cap + Price Cap (No Glide Path) (millions)" dataDxfId="38">
      <calculatedColumnFormula>IF(Table1[[#This Row],[Hospital name (Autofills)]]="","",BM31-CG31)</calculatedColumnFormula>
    </tableColumn>
    <tableColumn id="86" xr3:uid="{C5FFE3B0-C7F6-436D-A8B1-FFB08415C09A}" name="Year 7 Savings with Price Growth Cap + Price Cap (No Glide Path) (millions)" dataDxfId="37">
      <calculatedColumnFormula>IF(Table1[[#This Row],[Hospital name (Autofills)]]="","",BN31-CH31)</calculatedColumnFormula>
    </tableColumn>
    <tableColumn id="87" xr3:uid="{CC378DC1-F267-49F9-A8BC-8507E3540727}" name="Year 8 Savings with Price Growth Cap + Price Cap (No Glide Path) (millions)" dataDxfId="36">
      <calculatedColumnFormula>IF(Table1[[#This Row],[Hospital name (Autofills)]]="","",BO31-CI31)</calculatedColumnFormula>
    </tableColumn>
    <tableColumn id="59" xr3:uid="{3DD1AB0E-4E66-4547-ABF4-2E4985439A85}" name="Year 9 Savings with Price Growth Cap + Price Cap (No Glide Path) (millions)" dataDxfId="35">
      <calculatedColumnFormula>IF(Table1[[#This Row],[Hospital name (Autofills)]]="","",BP31-CJ31)</calculatedColumnFormula>
    </tableColumn>
    <tableColumn id="88" xr3:uid="{D111F288-ED19-4038-8FB6-B0E896C53341}" name="Year 10 Savings with Price Growth Cap + Price Cap (No Glide Path) (millions)" dataDxfId="34">
      <calculatedColumnFormula>IF(Table1[[#This Row],[Hospital name (Autofills)]]="","",BQ31-CK31)</calculatedColumnFormula>
    </tableColumn>
    <tableColumn id="89" xr3:uid="{88385369-3C7D-49A2-9FDA-C67DBB59435E}" name="Sum of Savings with Price Growth Cap + Price Cap (No Glide Path) (millions)" dataDxfId="33">
      <calculatedColumnFormula>IF(Table1[[#This Row],[Hospital name (Autofills)]]="","",SUM(Table1[[#This Row],[Year 1 Savings with Price Growth Cap + Price Cap (No Glide Path) (millions)]:[Year 10 Savings with Price Growth Cap + Price Cap (No Glide Path) (millions)]]))</calculatedColumnFormula>
    </tableColumn>
    <tableColumn id="21" xr3:uid="{83D0F088-8E0A-4D64-831E-3BC60B906BC0}" name="Year 1 Savings with Price Growth Cap + Price Cap Glide Path (millions)" dataDxfId="32">
      <calculatedColumnFormula>IF(Table1[[#This Row],[Hospital name (Autofills)]]="","",BH31-CL31)</calculatedColumnFormula>
    </tableColumn>
    <tableColumn id="22" xr3:uid="{14EE38FC-DE88-42D1-9D37-1777BEBBE6B8}" name="Year 2 Savings with Price Growth Cap + Price Cap Glide Path (millions)" dataDxfId="31">
      <calculatedColumnFormula>IF(Table1[[#This Row],[Hospital name (Autofills)]]="","",BI31-CM31)</calculatedColumnFormula>
    </tableColumn>
    <tableColumn id="23" xr3:uid="{5A1C2714-3B4E-4353-A774-2DFC26BB49F1}" name="Year 3 Savings with Price Growth Cap + Price Cap Glide Path (millions)" dataDxfId="30">
      <calculatedColumnFormula>IF(Table1[[#This Row],[Hospital name (Autofills)]]="","",BJ31-CN31)</calculatedColumnFormula>
    </tableColumn>
    <tableColumn id="24" xr3:uid="{1D97672B-EB60-46ED-915A-B8C86EB26AF7}" name="Year 4 Savings with Price Growth Cap + Price Cap Glide Path (millions)" dataDxfId="29">
      <calculatedColumnFormula>IF(Table1[[#This Row],[Hospital name (Autofills)]]="","",BK31-CO31)</calculatedColumnFormula>
    </tableColumn>
    <tableColumn id="25" xr3:uid="{E0044939-5C00-4D29-8CED-BF84D4074D2E}" name="Year 5 Savings with Price Growth Cap + Price Cap Glide Path (millions)" dataDxfId="28">
      <calculatedColumnFormula>IF(Table1[[#This Row],[Hospital name (Autofills)]]="","",BL31-CP31)</calculatedColumnFormula>
    </tableColumn>
    <tableColumn id="26" xr3:uid="{71102668-5035-4D02-B374-33EBE970C3F4}" name="Year 6 Savings with Price Growth Cap + Price Cap Glide Path (millions)" dataDxfId="27">
      <calculatedColumnFormula>IF(Table1[[#This Row],[Hospital name (Autofills)]]="","",BM31-CQ31)</calculatedColumnFormula>
    </tableColumn>
    <tableColumn id="27" xr3:uid="{89756325-5229-4DB5-A03B-0F965EEBDA1F}" name="Year 7 Savings with Price Growth Cap + Price Cap Glide Path (millions)" dataDxfId="26">
      <calculatedColumnFormula>IF(Table1[[#This Row],[Hospital name (Autofills)]]="","",BN31-CR31)</calculatedColumnFormula>
    </tableColumn>
    <tableColumn id="28" xr3:uid="{A7FFEEA5-3B5A-4751-922D-799452DC5929}" name="Year 8 Savings with Price Growth Cap + Price Cap Glide Path (millions)" dataDxfId="25">
      <calculatedColumnFormula>IF(Table1[[#This Row],[Hospital name (Autofills)]]="","",BO31-CS31)</calculatedColumnFormula>
    </tableColumn>
    <tableColumn id="29" xr3:uid="{43D0AAC3-1EDF-46BC-A769-99C0A5869FA6}" name="Year 9 Savings with Price Growth Cap + Price Cap Glide Path (millions)" dataDxfId="24">
      <calculatedColumnFormula>IF(Table1[[#This Row],[Hospital name (Autofills)]]="","",BP31-CT31)</calculatedColumnFormula>
    </tableColumn>
    <tableColumn id="60" xr3:uid="{07E60B13-9E2D-4005-93C0-461C929A70BD}" name="Year 10 Savings with Price Growth Cap + Price Cap Glide Path (millions)" dataDxfId="23">
      <calculatedColumnFormula>IF(Table1[[#This Row],[Hospital name (Autofills)]]="","",BQ31-CU31)</calculatedColumnFormula>
    </tableColumn>
    <tableColumn id="31" xr3:uid="{1DA848C7-E037-45F5-A6DD-73B353F10DA8}" name="Sum of Savings with Price Growth Cap + Price Cap Glide Path (millions)" dataDxfId="22">
      <calculatedColumnFormula>IF(Table1[[#This Row],[Hospital name (Autofills)]]="","",SUM(Table1[[#This Row],[Year 1 Savings with Price Growth Cap + Price Cap Glide Path (millions)]:[Year 10 Savings with Price Growth Cap + Price Cap Glide Path (millions)]]))</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1BE473-817C-4FCF-BCA1-AEA91A6D242B}" name="Table2" displayName="Table2" ref="A1:I4098" totalsRowShown="0" headerRowDxfId="21" dataDxfId="20">
  <autoFilter ref="A1:I4098" xr:uid="{461BE473-817C-4FCF-BCA1-AEA91A6D242B}">
    <filterColumn colId="5">
      <filters>
        <filter val="N"/>
      </filters>
    </filterColumn>
  </autoFilter>
  <tableColumns count="9">
    <tableColumn id="1" xr3:uid="{493CF22B-EA4E-40A2-B00C-902D487D064F}" name="Medicare provider number or other unique numerical identifier (required)" dataDxfId="19"/>
    <tableColumn id="2" xr3:uid="{CB7A82D8-D5E6-49E3-AEBF-27258E82C231}" name="Hospital name (required)" dataDxfId="18"/>
    <tableColumn id="4" xr3:uid="{3A67F0EF-010D-4307-9555-794348915333}" name="City (optional)" dataDxfId="17"/>
    <tableColumn id="5" xr3:uid="{F134DB0B-5560-4848-9B31-A0C573F45EF8}" name="State (optional)" dataDxfId="16"/>
    <tableColumn id="7" xr3:uid="{98EABA06-855C-4ADA-B10B-0A4DFA5CA7F1}" name="Hospital system (optional)" dataDxfId="15"/>
    <tableColumn id="9" xr3:uid="{EC76D377-37F3-41CD-B0C5-875405D51367}" name="Is hospital a critical access hospital (Y∕N) (optional)?" dataDxfId="14"/>
    <tableColumn id="37" xr3:uid="{2D52FE9B-DEAC-4F37-8B52-136E198B16CA}" name="Total private allowed amount for facility inpatient and outpatient services ($ millions) (required)" dataDxfId="13"/>
    <tableColumn id="38" xr3:uid="{430B6ACB-09EC-46C2-A6E1-49D87BFADDB0}" name="Simulated Medicare allowed amount for facility inpatient and outpatient services ($ millions) (required)" dataDxfId="12"/>
    <tableColumn id="41" xr3:uid="{AAC00BFA-38AC-4AAB-835D-7D64EB2A3520}" name="Custom Calculation: Relative price for facility inpatient and outpatient services (%, private allowed amounts vs simulated Medicare payments) (autofills)" dataDxfId="11" dataCellStyle="Percent">
      <calculatedColumnFormula>IFERROR(Table2[[#This Row],[Total private allowed amount for facility inpatient and outpatient services ($ millions) (required)]]/Table2[[#This Row],[Simulated Medicare allowed amount for facility inpatient and outpatient services ($ millions) (required)]],"")</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230D29-BF82-4ECD-80D7-7353F87ACDF7}" name="Table4" displayName="Table4" ref="B13:C78" totalsRowShown="0" headerRowDxfId="10" dataDxfId="9">
  <autoFilter ref="B13:C78" xr:uid="{25230D29-BF82-4ECD-80D7-7353F87ACDF7}"/>
  <tableColumns count="2">
    <tableColumn id="1" xr3:uid="{F2759093-1CED-4BBC-AA24-1DB256C65EA6}" name="Hospital name" dataDxfId="8"/>
    <tableColumn id="2" xr3:uid="{5AD5F3B9-D147-4D48-AD0B-FF7BC385E3A0}" name="Commercial revenue from inpatient and outpatient facility services (thousands)" dataDxfId="7"/>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90C3AD-5685-4AEC-8E41-7716412A6D25}" name="Inflation" displayName="Inflation" ref="B30:E39" totalsRowShown="0" headerRowDxfId="6" headerRowBorderDxfId="4" tableBorderDxfId="5">
  <autoFilter ref="B30:E39" xr:uid="{E390C3AD-5685-4AEC-8E41-7716412A6D25}"/>
  <tableColumns count="4">
    <tableColumn id="1" xr3:uid="{186C6222-C830-4F28-8373-EF69FF64396E}" name="Year" dataDxfId="3"/>
    <tableColumn id="2" xr3:uid="{3B06B91B-40E9-4135-B970-9F1A3F252253}" name="Growth" dataDxfId="2" dataCellStyle="Percent"/>
    <tableColumn id="3" xr3:uid="{D1DB3537-BD24-4053-8885-9DD36C32DFBA}" name="Source" dataDxfId="1" dataCellStyle="Hyperlink"/>
    <tableColumn id="4" xr3:uid="{D28E3AF2-B8B7-4E05-BE13-77FEB8102CA7}" name="Note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rice Cap Savings Tool">
      <a:majorFont>
        <a:latin typeface="Albany MT"/>
        <a:ea typeface=""/>
        <a:cs typeface=""/>
      </a:majorFont>
      <a:minorFont>
        <a:latin typeface="Albany M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https://www.clevelandfed.org/indicators-and-data/inflation-expectations" TargetMode="External"/><Relationship Id="rId7" Type="http://schemas.openxmlformats.org/officeDocument/2006/relationships/hyperlink" Target="https://www.clevelandfed.org/indicators-and-data/inflation-expectations" TargetMode="External"/><Relationship Id="rId2" Type="http://schemas.openxmlformats.org/officeDocument/2006/relationships/hyperlink" Target="https://www.cms.gov/data-research/statistics-trends-and-reports/medicare-program-rates-statistics/market-basket-data" TargetMode="External"/><Relationship Id="rId1" Type="http://schemas.openxmlformats.org/officeDocument/2006/relationships/hyperlink" Target="https://www.clevelandfed.org/indicators-and-data/inflation-expectations" TargetMode="External"/><Relationship Id="rId6" Type="http://schemas.openxmlformats.org/officeDocument/2006/relationships/hyperlink" Target="https://www.clevelandfed.org/indicators-and-data/inflation-expectations" TargetMode="External"/><Relationship Id="rId5" Type="http://schemas.openxmlformats.org/officeDocument/2006/relationships/hyperlink" Target="https://www.clevelandfed.org/indicators-and-data/inflation-expectations" TargetMode="External"/><Relationship Id="rId4" Type="http://schemas.openxmlformats.org/officeDocument/2006/relationships/hyperlink" Target="https://www.clevelandfed.org/indicators-and-data/inflation-expect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3BE6-EA0D-4CB4-8E79-5C1D5E674E6C}">
  <dimension ref="B1:M318"/>
  <sheetViews>
    <sheetView tabSelected="1" workbookViewId="0">
      <selection activeCell="B6" sqref="B6"/>
    </sheetView>
  </sheetViews>
  <sheetFormatPr defaultColWidth="8.75" defaultRowHeight="12"/>
  <cols>
    <col min="1" max="1" width="2.625" style="18" customWidth="1"/>
    <col min="2" max="10" width="9.125" style="18" customWidth="1"/>
    <col min="11" max="11" width="11.75" style="18" customWidth="1"/>
    <col min="12" max="12" width="8.75" style="18"/>
    <col min="13" max="13" width="35.125" style="18" customWidth="1"/>
    <col min="14" max="16384" width="8.75" style="18"/>
  </cols>
  <sheetData>
    <row r="1" spans="2:13" ht="18">
      <c r="B1" s="392" t="s">
        <v>0</v>
      </c>
      <c r="C1" s="392"/>
      <c r="D1" s="392"/>
      <c r="E1" s="392"/>
      <c r="F1" s="392"/>
      <c r="G1" s="392"/>
      <c r="H1" s="392"/>
      <c r="I1" s="392"/>
      <c r="J1" s="392"/>
      <c r="K1" s="392"/>
      <c r="L1" s="392"/>
    </row>
    <row r="2" spans="2:13">
      <c r="B2" s="395" t="s">
        <v>1</v>
      </c>
      <c r="C2" s="395"/>
      <c r="D2" s="395"/>
      <c r="E2" s="395"/>
      <c r="F2" s="395"/>
      <c r="G2" s="395"/>
      <c r="H2" s="395"/>
      <c r="I2" s="395"/>
      <c r="J2" s="395"/>
      <c r="K2" s="395"/>
    </row>
    <row r="4" spans="2:13">
      <c r="B4" s="397" t="s">
        <v>2</v>
      </c>
      <c r="C4" s="397"/>
      <c r="D4" s="397"/>
      <c r="E4" s="397"/>
      <c r="F4" s="397"/>
      <c r="G4" s="397"/>
      <c r="H4" s="397"/>
      <c r="I4" s="397"/>
      <c r="J4" s="397"/>
      <c r="K4" s="397"/>
      <c r="L4" s="397"/>
    </row>
    <row r="5" spans="2:13">
      <c r="B5" s="13"/>
    </row>
    <row r="6" spans="2:13" ht="12.75" customHeight="1">
      <c r="B6" s="401" t="s">
        <v>3</v>
      </c>
      <c r="C6" s="401"/>
      <c r="D6" s="401"/>
      <c r="E6" s="401"/>
      <c r="F6" s="401"/>
      <c r="G6" s="401"/>
      <c r="H6" s="401"/>
      <c r="I6" s="401"/>
      <c r="J6" s="401"/>
      <c r="K6" s="401"/>
      <c r="L6" s="22"/>
      <c r="M6" s="22"/>
    </row>
    <row r="7" spans="2:13">
      <c r="B7" s="401"/>
      <c r="C7" s="401"/>
      <c r="D7" s="401"/>
      <c r="E7" s="401"/>
      <c r="F7" s="401"/>
      <c r="G7" s="401"/>
      <c r="H7" s="401"/>
      <c r="I7" s="401"/>
      <c r="J7" s="401"/>
      <c r="K7" s="401"/>
      <c r="L7" s="22"/>
      <c r="M7" s="22"/>
    </row>
    <row r="8" spans="2:13">
      <c r="B8" s="401"/>
      <c r="C8" s="401"/>
      <c r="D8" s="401"/>
      <c r="E8" s="401"/>
      <c r="F8" s="401"/>
      <c r="G8" s="401"/>
      <c r="H8" s="401"/>
      <c r="I8" s="401"/>
      <c r="J8" s="401"/>
      <c r="K8" s="401"/>
      <c r="L8" s="22"/>
      <c r="M8" s="22"/>
    </row>
    <row r="9" spans="2:13">
      <c r="B9" s="401"/>
      <c r="C9" s="401"/>
      <c r="D9" s="401"/>
      <c r="E9" s="401"/>
      <c r="F9" s="401"/>
      <c r="G9" s="401"/>
      <c r="H9" s="401"/>
      <c r="I9" s="401"/>
      <c r="J9" s="401"/>
      <c r="K9" s="401"/>
      <c r="L9" s="22"/>
      <c r="M9" s="22"/>
    </row>
    <row r="10" spans="2:13">
      <c r="B10" s="401"/>
      <c r="C10" s="401"/>
      <c r="D10" s="401"/>
      <c r="E10" s="401"/>
      <c r="F10" s="401"/>
      <c r="G10" s="401"/>
      <c r="H10" s="401"/>
      <c r="I10" s="401"/>
      <c r="J10" s="401"/>
      <c r="K10" s="401"/>
      <c r="L10" s="22"/>
      <c r="M10" s="22"/>
    </row>
    <row r="11" spans="2:13">
      <c r="B11" s="401"/>
      <c r="C11" s="401"/>
      <c r="D11" s="401"/>
      <c r="E11" s="401"/>
      <c r="F11" s="401"/>
      <c r="G11" s="401"/>
      <c r="H11" s="401"/>
      <c r="I11" s="401"/>
      <c r="J11" s="401"/>
      <c r="K11" s="401"/>
      <c r="L11" s="22"/>
      <c r="M11" s="22"/>
    </row>
    <row r="12" spans="2:13">
      <c r="B12" s="401"/>
      <c r="C12" s="401"/>
      <c r="D12" s="401"/>
      <c r="E12" s="401"/>
      <c r="F12" s="401"/>
      <c r="G12" s="401"/>
      <c r="H12" s="401"/>
      <c r="I12" s="401"/>
      <c r="J12" s="401"/>
      <c r="K12" s="401"/>
      <c r="L12" s="22"/>
      <c r="M12" s="22"/>
    </row>
    <row r="13" spans="2:13">
      <c r="B13" s="401"/>
      <c r="C13" s="401"/>
      <c r="D13" s="401"/>
      <c r="E13" s="401"/>
      <c r="F13" s="401"/>
      <c r="G13" s="401"/>
      <c r="H13" s="401"/>
      <c r="I13" s="401"/>
      <c r="J13" s="401"/>
      <c r="K13" s="401"/>
      <c r="M13" s="22"/>
    </row>
    <row r="14" spans="2:13">
      <c r="B14" s="401"/>
      <c r="C14" s="401"/>
      <c r="D14" s="401"/>
      <c r="E14" s="401"/>
      <c r="F14" s="401"/>
      <c r="G14" s="401"/>
      <c r="H14" s="401"/>
      <c r="I14" s="401"/>
      <c r="J14" s="401"/>
      <c r="K14" s="401"/>
      <c r="M14" s="22"/>
    </row>
    <row r="15" spans="2:13">
      <c r="B15" s="401"/>
      <c r="C15" s="401"/>
      <c r="D15" s="401"/>
      <c r="E15" s="401"/>
      <c r="F15" s="401"/>
      <c r="G15" s="401"/>
      <c r="H15" s="401"/>
      <c r="I15" s="401"/>
      <c r="J15" s="401"/>
      <c r="K15" s="401"/>
      <c r="M15" s="22"/>
    </row>
    <row r="16" spans="2:13">
      <c r="B16" s="401"/>
      <c r="C16" s="401"/>
      <c r="D16" s="401"/>
      <c r="E16" s="401"/>
      <c r="F16" s="401"/>
      <c r="G16" s="401"/>
      <c r="H16" s="401"/>
      <c r="I16" s="401"/>
      <c r="J16" s="401"/>
      <c r="K16" s="401"/>
      <c r="M16" s="22"/>
    </row>
    <row r="17" spans="2:13" ht="12.6" thickBot="1">
      <c r="B17" s="163"/>
      <c r="C17" s="163"/>
      <c r="D17" s="163"/>
      <c r="E17" s="163"/>
      <c r="F17" s="163"/>
      <c r="G17" s="163"/>
      <c r="H17" s="163"/>
      <c r="I17" s="163"/>
      <c r="J17" s="163"/>
      <c r="K17" s="163"/>
      <c r="M17" s="22"/>
    </row>
    <row r="18" spans="2:13" ht="12.6" thickBot="1">
      <c r="B18" s="12" t="s">
        <v>4</v>
      </c>
      <c r="C18" s="37"/>
      <c r="D18" s="38" t="s">
        <v>5</v>
      </c>
      <c r="E18" s="37"/>
      <c r="F18" s="39"/>
      <c r="G18" s="163"/>
      <c r="H18" s="163"/>
      <c r="I18" s="163"/>
      <c r="J18" s="163"/>
      <c r="K18" s="163"/>
      <c r="M18" s="22"/>
    </row>
    <row r="19" spans="2:13">
      <c r="M19" s="22"/>
    </row>
    <row r="20" spans="2:13">
      <c r="B20" s="397" t="s">
        <v>6</v>
      </c>
      <c r="C20" s="397"/>
      <c r="D20" s="397"/>
      <c r="E20" s="397"/>
      <c r="F20" s="397"/>
      <c r="G20" s="397"/>
      <c r="H20" s="397"/>
      <c r="I20" s="397"/>
      <c r="J20" s="397"/>
      <c r="K20" s="397"/>
      <c r="L20" s="397"/>
      <c r="M20" s="22"/>
    </row>
    <row r="21" spans="2:13">
      <c r="B21" s="13"/>
      <c r="M21" s="22"/>
    </row>
    <row r="22" spans="2:13">
      <c r="B22" s="18" t="s">
        <v>7</v>
      </c>
      <c r="M22" s="22"/>
    </row>
    <row r="23" spans="2:13">
      <c r="B23" s="398" t="s">
        <v>8</v>
      </c>
      <c r="C23" s="398"/>
      <c r="D23" s="398"/>
      <c r="E23" s="398"/>
      <c r="F23" s="398"/>
      <c r="G23" s="398"/>
      <c r="H23" s="398"/>
      <c r="I23" s="398"/>
      <c r="J23" s="398"/>
      <c r="K23" s="398"/>
      <c r="M23" s="22"/>
    </row>
    <row r="24" spans="2:13" s="57" customFormat="1" ht="12" customHeight="1">
      <c r="B24" s="400" t="s">
        <v>9</v>
      </c>
      <c r="C24" s="400"/>
      <c r="D24" s="400"/>
      <c r="E24" s="400"/>
      <c r="F24" s="400"/>
      <c r="G24" s="400"/>
      <c r="H24" s="400"/>
      <c r="I24" s="400"/>
      <c r="J24" s="400"/>
      <c r="K24" s="400"/>
      <c r="M24" s="22"/>
    </row>
    <row r="25" spans="2:13" s="57" customFormat="1">
      <c r="B25" s="400"/>
      <c r="C25" s="400"/>
      <c r="D25" s="400"/>
      <c r="E25" s="400"/>
      <c r="F25" s="400"/>
      <c r="G25" s="400"/>
      <c r="H25" s="400"/>
      <c r="I25" s="400"/>
      <c r="J25" s="400"/>
      <c r="K25" s="400"/>
      <c r="M25" s="22"/>
    </row>
    <row r="26" spans="2:13" ht="12" customHeight="1">
      <c r="B26" s="400" t="s">
        <v>10</v>
      </c>
      <c r="C26" s="400"/>
      <c r="D26" s="400"/>
      <c r="E26" s="400"/>
      <c r="F26" s="400"/>
      <c r="G26" s="400"/>
      <c r="H26" s="400"/>
      <c r="I26" s="400"/>
      <c r="J26" s="400"/>
      <c r="K26" s="400"/>
      <c r="M26" s="22"/>
    </row>
    <row r="27" spans="2:13">
      <c r="B27" s="400"/>
      <c r="C27" s="400"/>
      <c r="D27" s="400"/>
      <c r="E27" s="400"/>
      <c r="F27" s="400"/>
      <c r="G27" s="400"/>
      <c r="H27" s="400"/>
      <c r="I27" s="400"/>
      <c r="J27" s="400"/>
      <c r="K27" s="400"/>
      <c r="M27" s="22"/>
    </row>
    <row r="28" spans="2:13" ht="12.75" customHeight="1">
      <c r="B28" s="402" t="s">
        <v>11</v>
      </c>
      <c r="C28" s="400"/>
      <c r="D28" s="400"/>
      <c r="E28" s="400"/>
      <c r="F28" s="400"/>
      <c r="G28" s="400"/>
      <c r="H28" s="400"/>
      <c r="I28" s="400"/>
      <c r="J28" s="400"/>
      <c r="K28" s="400"/>
      <c r="M28" s="22"/>
    </row>
    <row r="29" spans="2:13" ht="12.75" customHeight="1">
      <c r="B29" s="400" t="s">
        <v>12</v>
      </c>
      <c r="C29" s="400"/>
      <c r="D29" s="400"/>
      <c r="E29" s="400"/>
      <c r="F29" s="400"/>
      <c r="G29" s="400"/>
      <c r="H29" s="400"/>
      <c r="I29" s="400"/>
      <c r="J29" s="400"/>
      <c r="K29" s="400"/>
      <c r="M29" s="22"/>
    </row>
    <row r="30" spans="2:13">
      <c r="B30" s="400"/>
      <c r="C30" s="400"/>
      <c r="D30" s="400"/>
      <c r="E30" s="400"/>
      <c r="F30" s="400"/>
      <c r="G30" s="400"/>
      <c r="H30" s="400"/>
      <c r="I30" s="400"/>
      <c r="J30" s="400"/>
      <c r="K30" s="400"/>
    </row>
    <row r="31" spans="2:13">
      <c r="B31" s="400" t="s">
        <v>13</v>
      </c>
      <c r="C31" s="400"/>
      <c r="D31" s="400"/>
      <c r="E31" s="400"/>
      <c r="F31" s="400"/>
      <c r="G31" s="400"/>
      <c r="H31" s="400"/>
      <c r="I31" s="400"/>
      <c r="J31" s="400"/>
      <c r="K31" s="400"/>
    </row>
    <row r="32" spans="2:13">
      <c r="B32" s="400"/>
      <c r="C32" s="400"/>
      <c r="D32" s="400"/>
      <c r="E32" s="400"/>
      <c r="F32" s="400"/>
      <c r="G32" s="400"/>
      <c r="H32" s="400"/>
      <c r="I32" s="400"/>
      <c r="J32" s="400"/>
      <c r="K32" s="400"/>
    </row>
    <row r="33" spans="2:13" ht="12" customHeight="1">
      <c r="B33" s="400" t="s">
        <v>14</v>
      </c>
      <c r="C33" s="400"/>
      <c r="D33" s="400"/>
      <c r="E33" s="400"/>
      <c r="F33" s="400"/>
      <c r="G33" s="400"/>
      <c r="H33" s="400"/>
      <c r="I33" s="400"/>
      <c r="J33" s="400"/>
      <c r="K33" s="400"/>
    </row>
    <row r="34" spans="2:13">
      <c r="B34" s="400"/>
      <c r="C34" s="400"/>
      <c r="D34" s="400"/>
      <c r="E34" s="400"/>
      <c r="F34" s="400"/>
      <c r="G34" s="400"/>
      <c r="H34" s="400"/>
      <c r="I34" s="400"/>
      <c r="J34" s="400"/>
      <c r="K34" s="400"/>
    </row>
    <row r="35" spans="2:13">
      <c r="B35" s="161"/>
    </row>
    <row r="36" spans="2:13">
      <c r="B36" s="397" t="s">
        <v>15</v>
      </c>
      <c r="C36" s="397"/>
      <c r="D36" s="397"/>
      <c r="E36" s="397"/>
      <c r="F36" s="397"/>
      <c r="G36" s="397"/>
      <c r="H36" s="397"/>
      <c r="I36" s="397"/>
      <c r="J36" s="397"/>
      <c r="K36" s="397"/>
      <c r="L36" s="397"/>
    </row>
    <row r="37" spans="2:13">
      <c r="B37" s="399"/>
      <c r="C37" s="399"/>
      <c r="D37" s="399"/>
      <c r="E37" s="399"/>
      <c r="F37" s="399"/>
      <c r="G37" s="399"/>
      <c r="H37" s="399"/>
      <c r="I37" s="399"/>
      <c r="J37" s="399"/>
      <c r="K37" s="399"/>
      <c r="M37" s="162"/>
    </row>
    <row r="38" spans="2:13">
      <c r="B38" s="400" t="s">
        <v>16</v>
      </c>
      <c r="C38" s="400"/>
      <c r="D38" s="400"/>
      <c r="E38" s="400"/>
      <c r="F38" s="400"/>
      <c r="G38" s="400"/>
      <c r="H38" s="400"/>
      <c r="I38" s="400"/>
      <c r="J38" s="400"/>
      <c r="K38" s="400"/>
      <c r="M38" s="162"/>
    </row>
    <row r="39" spans="2:13">
      <c r="B39" s="400"/>
      <c r="C39" s="400"/>
      <c r="D39" s="400"/>
      <c r="E39" s="400"/>
      <c r="F39" s="400"/>
      <c r="G39" s="400"/>
      <c r="H39" s="400"/>
      <c r="I39" s="400"/>
      <c r="J39" s="400"/>
      <c r="K39" s="400"/>
      <c r="M39" s="162"/>
    </row>
    <row r="40" spans="2:13">
      <c r="B40" s="390" t="s">
        <v>17</v>
      </c>
      <c r="C40" s="390"/>
      <c r="D40" s="390"/>
      <c r="E40" s="390"/>
      <c r="F40" s="390"/>
      <c r="G40" s="390"/>
      <c r="H40" s="390"/>
      <c r="I40" s="390"/>
      <c r="J40" s="390"/>
      <c r="K40" s="390"/>
      <c r="M40" s="162"/>
    </row>
    <row r="41" spans="2:13">
      <c r="B41" s="390" t="s">
        <v>18</v>
      </c>
      <c r="C41" s="390"/>
      <c r="D41" s="390"/>
      <c r="E41" s="390"/>
      <c r="F41" s="390"/>
      <c r="G41" s="390"/>
      <c r="H41" s="390"/>
      <c r="I41" s="390"/>
      <c r="J41" s="390"/>
      <c r="K41" s="390"/>
      <c r="M41" s="162"/>
    </row>
    <row r="42" spans="2:13" ht="12" customHeight="1">
      <c r="B42" s="391" t="s">
        <v>19</v>
      </c>
      <c r="C42" s="391"/>
      <c r="D42" s="391"/>
      <c r="E42" s="391"/>
      <c r="F42" s="391"/>
      <c r="G42" s="391"/>
      <c r="H42" s="391"/>
      <c r="I42" s="391"/>
      <c r="J42" s="391"/>
      <c r="K42" s="391"/>
    </row>
    <row r="43" spans="2:13">
      <c r="B43" s="391"/>
      <c r="C43" s="391"/>
      <c r="D43" s="391"/>
      <c r="E43" s="391"/>
      <c r="F43" s="391"/>
      <c r="G43" s="391"/>
      <c r="H43" s="391"/>
      <c r="I43" s="391"/>
      <c r="J43" s="391"/>
      <c r="K43" s="391"/>
    </row>
    <row r="44" spans="2:13">
      <c r="B44" s="391"/>
      <c r="C44" s="391"/>
      <c r="D44" s="391"/>
      <c r="E44" s="391"/>
      <c r="F44" s="391"/>
      <c r="G44" s="391"/>
      <c r="H44" s="391"/>
      <c r="I44" s="391"/>
      <c r="J44" s="391"/>
      <c r="K44" s="391"/>
    </row>
    <row r="45" spans="2:13">
      <c r="B45" s="391"/>
      <c r="C45" s="391"/>
      <c r="D45" s="391"/>
      <c r="E45" s="391"/>
      <c r="F45" s="391"/>
      <c r="G45" s="391"/>
      <c r="H45" s="391"/>
      <c r="I45" s="391"/>
      <c r="J45" s="391"/>
      <c r="K45" s="391"/>
    </row>
    <row r="46" spans="2:13">
      <c r="B46" s="391"/>
      <c r="C46" s="391"/>
      <c r="D46" s="391"/>
      <c r="E46" s="391"/>
      <c r="F46" s="391"/>
      <c r="G46" s="391"/>
      <c r="H46" s="391"/>
      <c r="I46" s="391"/>
      <c r="J46" s="391"/>
      <c r="K46" s="391"/>
    </row>
    <row r="47" spans="2:13">
      <c r="B47" s="391"/>
      <c r="C47" s="391"/>
      <c r="D47" s="391"/>
      <c r="E47" s="391"/>
      <c r="F47" s="391"/>
      <c r="G47" s="391"/>
      <c r="H47" s="391"/>
      <c r="I47" s="391"/>
      <c r="J47" s="391"/>
      <c r="K47" s="391"/>
    </row>
    <row r="48" spans="2:13" s="22" customFormat="1" ht="12" customHeight="1">
      <c r="B48" s="391" t="s">
        <v>20</v>
      </c>
      <c r="C48" s="391"/>
      <c r="D48" s="391"/>
      <c r="E48" s="391"/>
      <c r="F48" s="391"/>
      <c r="G48" s="391"/>
      <c r="H48" s="391"/>
      <c r="I48" s="391"/>
      <c r="J48" s="391"/>
      <c r="K48" s="391"/>
    </row>
    <row r="49" spans="2:13" s="263" customFormat="1">
      <c r="B49" s="391"/>
      <c r="C49" s="391"/>
      <c r="D49" s="391"/>
      <c r="E49" s="391"/>
      <c r="F49" s="391"/>
      <c r="G49" s="391"/>
      <c r="H49" s="391"/>
      <c r="I49" s="391"/>
      <c r="J49" s="391"/>
      <c r="K49" s="391"/>
    </row>
    <row r="50" spans="2:13" s="263" customFormat="1">
      <c r="B50" s="393" t="s">
        <v>21</v>
      </c>
      <c r="C50" s="393"/>
      <c r="D50" s="393"/>
      <c r="E50" s="393"/>
      <c r="F50" s="393"/>
      <c r="G50" s="393"/>
      <c r="H50" s="393"/>
      <c r="I50" s="393"/>
      <c r="J50" s="393"/>
      <c r="K50" s="393"/>
    </row>
    <row r="51" spans="2:13" s="263" customFormat="1">
      <c r="B51" s="393"/>
      <c r="C51" s="393"/>
      <c r="D51" s="393"/>
      <c r="E51" s="393"/>
      <c r="F51" s="393"/>
      <c r="G51" s="393"/>
      <c r="H51" s="393"/>
      <c r="I51" s="393"/>
      <c r="J51" s="393"/>
      <c r="K51" s="393"/>
    </row>
    <row r="52" spans="2:13" ht="12" customHeight="1">
      <c r="B52" s="393" t="s">
        <v>22</v>
      </c>
      <c r="C52" s="393"/>
      <c r="D52" s="393"/>
      <c r="E52" s="393"/>
      <c r="F52" s="393"/>
      <c r="G52" s="393"/>
      <c r="H52" s="393"/>
      <c r="I52" s="393"/>
      <c r="J52" s="393"/>
      <c r="K52" s="393"/>
      <c r="M52" s="162"/>
    </row>
    <row r="53" spans="2:13" ht="12" customHeight="1">
      <c r="B53" s="393"/>
      <c r="C53" s="393"/>
      <c r="D53" s="393"/>
      <c r="E53" s="393"/>
      <c r="F53" s="393"/>
      <c r="G53" s="393"/>
      <c r="H53" s="393"/>
      <c r="I53" s="393"/>
      <c r="J53" s="393"/>
      <c r="K53" s="393"/>
      <c r="M53" s="162"/>
    </row>
    <row r="54" spans="2:13">
      <c r="B54" s="393"/>
      <c r="C54" s="393"/>
      <c r="D54" s="393"/>
      <c r="E54" s="393"/>
      <c r="F54" s="393"/>
      <c r="G54" s="393"/>
      <c r="H54" s="393"/>
      <c r="I54" s="393"/>
      <c r="J54" s="393"/>
      <c r="K54" s="393"/>
      <c r="M54" s="162"/>
    </row>
    <row r="55" spans="2:13">
      <c r="B55" s="395"/>
      <c r="C55" s="395"/>
      <c r="D55" s="395"/>
      <c r="E55" s="395"/>
      <c r="F55" s="395"/>
      <c r="G55" s="395"/>
      <c r="H55" s="395"/>
      <c r="I55" s="395"/>
      <c r="J55" s="395"/>
      <c r="K55" s="395"/>
      <c r="M55" s="162"/>
    </row>
    <row r="56" spans="2:13">
      <c r="B56" s="405" t="s">
        <v>23</v>
      </c>
      <c r="C56" s="405"/>
      <c r="D56" s="405"/>
      <c r="E56" s="405"/>
      <c r="F56" s="405"/>
      <c r="G56" s="405"/>
      <c r="H56" s="405"/>
      <c r="I56" s="405"/>
      <c r="J56" s="405"/>
      <c r="K56" s="405"/>
      <c r="M56" s="162"/>
    </row>
    <row r="57" spans="2:13">
      <c r="B57" s="405"/>
      <c r="C57" s="405"/>
      <c r="D57" s="405"/>
      <c r="E57" s="405"/>
      <c r="F57" s="405"/>
      <c r="G57" s="405"/>
      <c r="H57" s="405"/>
      <c r="I57" s="405"/>
      <c r="J57" s="405"/>
      <c r="K57" s="405"/>
      <c r="M57" s="162"/>
    </row>
    <row r="58" spans="2:13" ht="12" customHeight="1">
      <c r="B58" s="390" t="s">
        <v>24</v>
      </c>
      <c r="C58" s="390"/>
      <c r="D58" s="390"/>
      <c r="E58" s="390"/>
      <c r="F58" s="390"/>
      <c r="G58" s="390"/>
      <c r="H58" s="390"/>
      <c r="I58" s="390"/>
      <c r="J58" s="390"/>
      <c r="K58" s="390"/>
      <c r="M58" s="162"/>
    </row>
    <row r="59" spans="2:13">
      <c r="B59" s="396" t="s">
        <v>25</v>
      </c>
      <c r="C59" s="406"/>
      <c r="D59" s="406"/>
      <c r="E59" s="406"/>
      <c r="F59" s="406"/>
      <c r="G59" s="406"/>
      <c r="H59" s="406"/>
      <c r="I59" s="406"/>
      <c r="J59" s="406"/>
      <c r="K59" s="406"/>
      <c r="M59" s="162"/>
    </row>
    <row r="60" spans="2:13">
      <c r="B60" s="396"/>
      <c r="C60" s="406"/>
      <c r="D60" s="406"/>
      <c r="E60" s="406"/>
      <c r="F60" s="406"/>
      <c r="G60" s="406"/>
      <c r="H60" s="406"/>
      <c r="I60" s="406"/>
      <c r="J60" s="406"/>
      <c r="K60" s="406"/>
      <c r="M60" s="162"/>
    </row>
    <row r="61" spans="2:13">
      <c r="B61" s="406"/>
      <c r="C61" s="406"/>
      <c r="D61" s="406"/>
      <c r="E61" s="406"/>
      <c r="F61" s="406"/>
      <c r="G61" s="406"/>
      <c r="H61" s="406"/>
      <c r="I61" s="406"/>
      <c r="J61" s="406"/>
      <c r="K61" s="406"/>
      <c r="M61" s="162"/>
    </row>
    <row r="62" spans="2:13">
      <c r="B62" s="407" t="s">
        <v>26</v>
      </c>
      <c r="C62" s="406"/>
      <c r="D62" s="406"/>
      <c r="E62" s="406"/>
      <c r="F62" s="406"/>
      <c r="G62" s="406"/>
      <c r="H62" s="406"/>
      <c r="I62" s="406"/>
      <c r="J62" s="406"/>
      <c r="K62" s="406"/>
      <c r="M62" s="162"/>
    </row>
    <row r="63" spans="2:13">
      <c r="B63" s="396" t="s">
        <v>27</v>
      </c>
      <c r="C63" s="396"/>
      <c r="D63" s="396"/>
      <c r="E63" s="396"/>
      <c r="F63" s="396"/>
      <c r="G63" s="396"/>
      <c r="H63" s="396"/>
      <c r="I63" s="396"/>
      <c r="J63" s="396"/>
      <c r="K63" s="396"/>
      <c r="M63" s="162"/>
    </row>
    <row r="64" spans="2:13">
      <c r="B64" s="396"/>
      <c r="C64" s="396"/>
      <c r="D64" s="396"/>
      <c r="E64" s="396"/>
      <c r="F64" s="396"/>
      <c r="G64" s="396"/>
      <c r="H64" s="396"/>
      <c r="I64" s="396"/>
      <c r="J64" s="396"/>
      <c r="K64" s="396"/>
      <c r="M64" s="162"/>
    </row>
    <row r="65" spans="2:13">
      <c r="B65" s="402" t="s">
        <v>28</v>
      </c>
      <c r="C65" s="402"/>
      <c r="D65" s="402"/>
      <c r="E65" s="402"/>
      <c r="F65" s="402"/>
      <c r="G65" s="402"/>
      <c r="H65" s="402"/>
      <c r="I65" s="402"/>
      <c r="J65" s="402"/>
      <c r="K65" s="402"/>
      <c r="M65" s="162"/>
    </row>
    <row r="66" spans="2:13">
      <c r="B66" s="396" t="s">
        <v>29</v>
      </c>
      <c r="C66" s="396"/>
      <c r="D66" s="396"/>
      <c r="E66" s="396"/>
      <c r="F66" s="396"/>
      <c r="G66" s="396"/>
      <c r="H66" s="396"/>
      <c r="I66" s="396"/>
      <c r="J66" s="396"/>
      <c r="K66" s="396"/>
      <c r="M66" s="162"/>
    </row>
    <row r="67" spans="2:13">
      <c r="B67" s="396"/>
      <c r="C67" s="396"/>
      <c r="D67" s="396"/>
      <c r="E67" s="396"/>
      <c r="F67" s="396"/>
      <c r="G67" s="396"/>
      <c r="H67" s="396"/>
      <c r="I67" s="396"/>
      <c r="J67" s="396"/>
      <c r="K67" s="396"/>
      <c r="M67" s="162"/>
    </row>
    <row r="68" spans="2:13">
      <c r="B68" s="396" t="s">
        <v>30</v>
      </c>
      <c r="C68" s="396"/>
      <c r="D68" s="396"/>
      <c r="E68" s="396"/>
      <c r="F68" s="396"/>
      <c r="G68" s="396"/>
      <c r="H68" s="396"/>
      <c r="I68" s="396"/>
      <c r="J68" s="396"/>
      <c r="K68" s="396"/>
      <c r="M68" s="162"/>
    </row>
    <row r="69" spans="2:13">
      <c r="B69" s="396"/>
      <c r="C69" s="396"/>
      <c r="D69" s="396"/>
      <c r="E69" s="396"/>
      <c r="F69" s="396"/>
      <c r="G69" s="396"/>
      <c r="H69" s="396"/>
      <c r="I69" s="396"/>
      <c r="J69" s="396"/>
      <c r="K69" s="396"/>
      <c r="M69" s="162"/>
    </row>
    <row r="70" spans="2:13">
      <c r="B70" s="396" t="s">
        <v>31</v>
      </c>
      <c r="C70" s="396"/>
      <c r="D70" s="396"/>
      <c r="E70" s="396"/>
      <c r="F70" s="396"/>
      <c r="G70" s="396"/>
      <c r="H70" s="396"/>
      <c r="I70" s="396"/>
      <c r="J70" s="396"/>
      <c r="K70" s="396"/>
      <c r="M70" s="162"/>
    </row>
    <row r="71" spans="2:13">
      <c r="B71" s="396"/>
      <c r="C71" s="396"/>
      <c r="D71" s="396"/>
      <c r="E71" s="396"/>
      <c r="F71" s="396"/>
      <c r="G71" s="396"/>
      <c r="H71" s="396"/>
      <c r="I71" s="396"/>
      <c r="J71" s="396"/>
      <c r="K71" s="396"/>
      <c r="M71" s="162"/>
    </row>
    <row r="72" spans="2:13">
      <c r="B72" s="395"/>
      <c r="C72" s="395"/>
      <c r="D72" s="395"/>
      <c r="E72" s="395"/>
      <c r="F72" s="395"/>
      <c r="G72" s="395"/>
      <c r="H72" s="395"/>
      <c r="I72" s="395"/>
      <c r="J72" s="395"/>
      <c r="K72" s="395"/>
      <c r="M72" s="162"/>
    </row>
    <row r="73" spans="2:13" ht="12" customHeight="1">
      <c r="B73" s="405" t="s">
        <v>32</v>
      </c>
      <c r="C73" s="405"/>
      <c r="D73" s="405"/>
      <c r="E73" s="405"/>
      <c r="F73" s="405"/>
      <c r="G73" s="405"/>
      <c r="H73" s="405"/>
      <c r="I73" s="405"/>
      <c r="J73" s="405"/>
      <c r="K73" s="405"/>
      <c r="M73" s="162"/>
    </row>
    <row r="74" spans="2:13">
      <c r="B74" s="405"/>
      <c r="C74" s="405"/>
      <c r="D74" s="405"/>
      <c r="E74" s="405"/>
      <c r="F74" s="405"/>
      <c r="G74" s="405"/>
      <c r="H74" s="405"/>
      <c r="I74" s="405"/>
      <c r="J74" s="405"/>
      <c r="K74" s="405"/>
      <c r="M74" s="162"/>
    </row>
    <row r="75" spans="2:13">
      <c r="B75" s="390" t="s">
        <v>33</v>
      </c>
      <c r="C75" s="390"/>
      <c r="D75" s="390"/>
      <c r="E75" s="390"/>
      <c r="F75" s="390"/>
      <c r="G75" s="390"/>
      <c r="H75" s="390"/>
      <c r="I75" s="390"/>
      <c r="J75" s="390"/>
      <c r="K75" s="390"/>
    </row>
    <row r="76" spans="2:13">
      <c r="B76" s="390" t="s">
        <v>34</v>
      </c>
      <c r="C76" s="390"/>
      <c r="D76" s="390"/>
      <c r="E76" s="390"/>
      <c r="F76" s="390"/>
      <c r="G76" s="390"/>
      <c r="H76" s="390"/>
      <c r="I76" s="390"/>
      <c r="J76" s="390"/>
      <c r="K76" s="390"/>
    </row>
    <row r="77" spans="2:13">
      <c r="B77" s="390"/>
      <c r="C77" s="390"/>
      <c r="D77" s="390"/>
      <c r="E77" s="390"/>
      <c r="F77" s="390"/>
      <c r="G77" s="390"/>
      <c r="H77" s="390"/>
      <c r="I77" s="390"/>
      <c r="J77" s="390"/>
      <c r="K77" s="390"/>
    </row>
    <row r="78" spans="2:13">
      <c r="B78" s="391" t="s">
        <v>35</v>
      </c>
      <c r="C78" s="391"/>
      <c r="D78" s="391"/>
      <c r="E78" s="391"/>
      <c r="F78" s="391"/>
      <c r="G78" s="391"/>
      <c r="H78" s="391"/>
      <c r="I78" s="391"/>
      <c r="J78" s="391"/>
      <c r="K78" s="391"/>
    </row>
    <row r="79" spans="2:13">
      <c r="B79" s="391"/>
      <c r="C79" s="391"/>
      <c r="D79" s="391"/>
      <c r="E79" s="391"/>
      <c r="F79" s="391"/>
      <c r="G79" s="391"/>
      <c r="H79" s="391"/>
      <c r="I79" s="391"/>
      <c r="J79" s="391"/>
      <c r="K79" s="391"/>
    </row>
    <row r="80" spans="2:13">
      <c r="B80" s="391" t="s">
        <v>36</v>
      </c>
      <c r="C80" s="391"/>
      <c r="D80" s="391"/>
      <c r="E80" s="391"/>
      <c r="F80" s="391"/>
      <c r="G80" s="391"/>
      <c r="H80" s="391"/>
      <c r="I80" s="391"/>
      <c r="J80" s="391"/>
      <c r="K80" s="391"/>
    </row>
    <row r="81" spans="2:11">
      <c r="B81" s="391"/>
      <c r="C81" s="391"/>
      <c r="D81" s="391"/>
      <c r="E81" s="391"/>
      <c r="F81" s="391"/>
      <c r="G81" s="391"/>
      <c r="H81" s="391"/>
      <c r="I81" s="391"/>
      <c r="J81" s="391"/>
      <c r="K81" s="391"/>
    </row>
    <row r="82" spans="2:11">
      <c r="B82" s="391" t="s">
        <v>37</v>
      </c>
      <c r="C82" s="391"/>
      <c r="D82" s="391"/>
      <c r="E82" s="391"/>
      <c r="F82" s="391"/>
      <c r="G82" s="391"/>
      <c r="H82" s="391"/>
      <c r="I82" s="391"/>
      <c r="J82" s="391"/>
      <c r="K82" s="391"/>
    </row>
    <row r="83" spans="2:11">
      <c r="B83" s="391"/>
      <c r="C83" s="391"/>
      <c r="D83" s="391"/>
      <c r="E83" s="391"/>
      <c r="F83" s="391"/>
      <c r="G83" s="391"/>
      <c r="H83" s="391"/>
      <c r="I83" s="391"/>
      <c r="J83" s="391"/>
      <c r="K83" s="391"/>
    </row>
    <row r="84" spans="2:11">
      <c r="B84" s="390" t="s">
        <v>38</v>
      </c>
      <c r="C84" s="390"/>
      <c r="D84" s="390"/>
      <c r="E84" s="390"/>
      <c r="F84" s="390"/>
      <c r="G84" s="390"/>
      <c r="H84" s="390"/>
      <c r="I84" s="390"/>
      <c r="J84" s="390"/>
      <c r="K84" s="390"/>
    </row>
    <row r="85" spans="2:11">
      <c r="B85" s="390"/>
      <c r="C85" s="390"/>
      <c r="D85" s="390"/>
      <c r="E85" s="390"/>
      <c r="F85" s="390"/>
      <c r="G85" s="390"/>
      <c r="H85" s="390"/>
      <c r="I85" s="390"/>
      <c r="J85" s="390"/>
      <c r="K85" s="390"/>
    </row>
    <row r="86" spans="2:11" ht="12" customHeight="1">
      <c r="B86" s="394" t="s">
        <v>39</v>
      </c>
      <c r="C86" s="394"/>
      <c r="D86" s="394"/>
      <c r="E86" s="394"/>
      <c r="F86" s="394"/>
      <c r="G86" s="394"/>
      <c r="H86" s="394"/>
      <c r="I86" s="394"/>
      <c r="J86" s="394"/>
      <c r="K86" s="394"/>
    </row>
    <row r="87" spans="2:11">
      <c r="B87" s="394"/>
      <c r="C87" s="394"/>
      <c r="D87" s="394"/>
      <c r="E87" s="394"/>
      <c r="F87" s="394"/>
      <c r="G87" s="394"/>
      <c r="H87" s="394"/>
      <c r="I87" s="394"/>
      <c r="J87" s="394"/>
      <c r="K87" s="394"/>
    </row>
    <row r="88" spans="2:11" ht="12.75" customHeight="1">
      <c r="B88" s="394" t="s">
        <v>40</v>
      </c>
      <c r="C88" s="394"/>
      <c r="D88" s="394"/>
      <c r="E88" s="394"/>
      <c r="F88" s="394"/>
      <c r="G88" s="394"/>
      <c r="H88" s="394"/>
      <c r="I88" s="394"/>
      <c r="J88" s="394"/>
      <c r="K88" s="394"/>
    </row>
    <row r="89" spans="2:11">
      <c r="B89" s="394"/>
      <c r="C89" s="394"/>
      <c r="D89" s="394"/>
      <c r="E89" s="394"/>
      <c r="F89" s="394"/>
      <c r="G89" s="394"/>
      <c r="H89" s="394"/>
      <c r="I89" s="394"/>
      <c r="J89" s="394"/>
      <c r="K89" s="394"/>
    </row>
    <row r="90" spans="2:11">
      <c r="B90" s="403" t="s">
        <v>41</v>
      </c>
      <c r="C90" s="403"/>
      <c r="D90" s="403"/>
      <c r="E90" s="403"/>
      <c r="F90" s="403"/>
      <c r="G90" s="403"/>
      <c r="H90" s="403"/>
      <c r="I90" s="403"/>
      <c r="J90" s="403"/>
      <c r="K90" s="403"/>
    </row>
    <row r="91" spans="2:11">
      <c r="B91" s="403"/>
      <c r="C91" s="403"/>
      <c r="D91" s="403"/>
      <c r="E91" s="403"/>
      <c r="F91" s="403"/>
      <c r="G91" s="403"/>
      <c r="H91" s="403"/>
      <c r="I91" s="403"/>
      <c r="J91" s="403"/>
      <c r="K91" s="403"/>
    </row>
    <row r="92" spans="2:11">
      <c r="B92" s="408"/>
      <c r="C92" s="408"/>
      <c r="D92" s="408"/>
      <c r="E92" s="408"/>
      <c r="F92" s="408"/>
      <c r="G92" s="408"/>
      <c r="H92" s="408"/>
      <c r="I92" s="408"/>
      <c r="J92" s="408"/>
      <c r="K92" s="408"/>
    </row>
    <row r="93" spans="2:11">
      <c r="B93" s="404" t="s">
        <v>42</v>
      </c>
      <c r="C93" s="404"/>
      <c r="D93" s="404"/>
      <c r="E93" s="404"/>
      <c r="F93" s="404"/>
      <c r="G93" s="404"/>
      <c r="H93" s="404"/>
      <c r="I93" s="404"/>
      <c r="J93" s="404"/>
      <c r="K93" s="404"/>
    </row>
    <row r="94" spans="2:11">
      <c r="B94" s="404"/>
      <c r="C94" s="404"/>
      <c r="D94" s="404"/>
      <c r="E94" s="404"/>
      <c r="F94" s="404"/>
      <c r="G94" s="404"/>
      <c r="H94" s="404"/>
      <c r="I94" s="404"/>
      <c r="J94" s="404"/>
      <c r="K94" s="404"/>
    </row>
    <row r="95" spans="2:11">
      <c r="B95" s="404"/>
      <c r="C95" s="404"/>
      <c r="D95" s="404"/>
      <c r="E95" s="404"/>
      <c r="F95" s="404"/>
      <c r="G95" s="404"/>
      <c r="H95" s="404"/>
      <c r="I95" s="404"/>
      <c r="J95" s="404"/>
      <c r="K95" s="404"/>
    </row>
    <row r="96" spans="2:11">
      <c r="B96" s="408"/>
      <c r="C96" s="408"/>
      <c r="D96" s="408"/>
      <c r="E96" s="408"/>
      <c r="F96" s="408"/>
      <c r="G96" s="408"/>
      <c r="H96" s="408"/>
      <c r="I96" s="408"/>
      <c r="J96" s="408"/>
      <c r="K96" s="408"/>
    </row>
    <row r="97" spans="2:11">
      <c r="B97" s="404" t="s">
        <v>43</v>
      </c>
      <c r="C97" s="404"/>
      <c r="D97" s="404"/>
      <c r="E97" s="404"/>
      <c r="F97" s="404"/>
      <c r="G97" s="404"/>
      <c r="H97" s="404"/>
      <c r="I97" s="404"/>
      <c r="J97" s="404"/>
      <c r="K97" s="404"/>
    </row>
    <row r="98" spans="2:11">
      <c r="B98" s="404"/>
      <c r="C98" s="404"/>
      <c r="D98" s="404"/>
      <c r="E98" s="404"/>
      <c r="F98" s="404"/>
      <c r="G98" s="404"/>
      <c r="H98" s="404"/>
      <c r="I98" s="404"/>
      <c r="J98" s="404"/>
      <c r="K98" s="404"/>
    </row>
    <row r="99" spans="2:11">
      <c r="B99" s="404"/>
      <c r="C99" s="404"/>
      <c r="D99" s="404"/>
      <c r="E99" s="404"/>
      <c r="F99" s="404"/>
      <c r="G99" s="404"/>
      <c r="H99" s="404"/>
      <c r="I99" s="404"/>
      <c r="J99" s="404"/>
      <c r="K99" s="404"/>
    </row>
    <row r="100" spans="2:11">
      <c r="B100" s="404"/>
      <c r="C100" s="404"/>
      <c r="D100" s="404"/>
      <c r="E100" s="404"/>
      <c r="F100" s="404"/>
      <c r="G100" s="404"/>
      <c r="H100" s="404"/>
      <c r="I100" s="404"/>
      <c r="J100" s="404"/>
      <c r="K100" s="404"/>
    </row>
    <row r="101" spans="2:11">
      <c r="B101" s="394"/>
      <c r="C101" s="394"/>
      <c r="D101" s="394"/>
      <c r="E101" s="394"/>
      <c r="F101" s="394"/>
      <c r="G101" s="394"/>
      <c r="H101" s="394"/>
      <c r="I101" s="394"/>
      <c r="J101" s="394"/>
      <c r="K101" s="394"/>
    </row>
    <row r="102" spans="2:11">
      <c r="B102" s="394"/>
      <c r="C102" s="394"/>
      <c r="D102" s="394"/>
      <c r="E102" s="394"/>
      <c r="F102" s="394"/>
      <c r="G102" s="394"/>
      <c r="H102" s="394"/>
      <c r="I102" s="394"/>
      <c r="J102" s="394"/>
      <c r="K102" s="394"/>
    </row>
    <row r="103" spans="2:11">
      <c r="B103" s="394"/>
      <c r="C103" s="394"/>
      <c r="D103" s="394"/>
      <c r="E103" s="394"/>
      <c r="F103" s="394"/>
      <c r="G103" s="394"/>
      <c r="H103" s="394"/>
      <c r="I103" s="394"/>
      <c r="J103" s="394"/>
      <c r="K103" s="394"/>
    </row>
    <row r="104" spans="2:11">
      <c r="B104" s="394"/>
      <c r="C104" s="394"/>
      <c r="D104" s="394"/>
      <c r="E104" s="394"/>
      <c r="F104" s="394"/>
      <c r="G104" s="394"/>
      <c r="H104" s="394"/>
      <c r="I104" s="394"/>
      <c r="J104" s="394"/>
      <c r="K104" s="394"/>
    </row>
    <row r="105" spans="2:11">
      <c r="B105" s="394"/>
      <c r="C105" s="394"/>
      <c r="D105" s="394"/>
      <c r="E105" s="394"/>
      <c r="F105" s="394"/>
      <c r="G105" s="394"/>
      <c r="H105" s="394"/>
      <c r="I105" s="394"/>
      <c r="J105" s="394"/>
      <c r="K105" s="394"/>
    </row>
    <row r="106" spans="2:11">
      <c r="B106" s="394"/>
      <c r="C106" s="394"/>
      <c r="D106" s="394"/>
      <c r="E106" s="394"/>
      <c r="F106" s="394"/>
      <c r="G106" s="394"/>
      <c r="H106" s="394"/>
      <c r="I106" s="394"/>
      <c r="J106" s="394"/>
      <c r="K106" s="394"/>
    </row>
    <row r="107" spans="2:11">
      <c r="B107" s="394"/>
      <c r="C107" s="394"/>
      <c r="D107" s="394"/>
      <c r="E107" s="394"/>
      <c r="F107" s="394"/>
      <c r="G107" s="394"/>
      <c r="H107" s="394"/>
      <c r="I107" s="394"/>
      <c r="J107" s="394"/>
      <c r="K107" s="394"/>
    </row>
    <row r="108" spans="2:11">
      <c r="B108" s="394"/>
      <c r="C108" s="394"/>
      <c r="D108" s="394"/>
      <c r="E108" s="394"/>
      <c r="F108" s="394"/>
      <c r="G108" s="394"/>
      <c r="H108" s="394"/>
      <c r="I108" s="394"/>
      <c r="J108" s="394"/>
      <c r="K108" s="394"/>
    </row>
    <row r="109" spans="2:11">
      <c r="B109" s="394"/>
      <c r="C109" s="394"/>
      <c r="D109" s="394"/>
      <c r="E109" s="394"/>
      <c r="F109" s="394"/>
      <c r="G109" s="394"/>
      <c r="H109" s="394"/>
      <c r="I109" s="394"/>
      <c r="J109" s="394"/>
      <c r="K109" s="394"/>
    </row>
    <row r="110" spans="2:11">
      <c r="B110" s="394"/>
      <c r="C110" s="394"/>
      <c r="D110" s="394"/>
      <c r="E110" s="394"/>
      <c r="F110" s="394"/>
      <c r="G110" s="394"/>
      <c r="H110" s="394"/>
      <c r="I110" s="394"/>
      <c r="J110" s="394"/>
      <c r="K110" s="394"/>
    </row>
    <row r="111" spans="2:11">
      <c r="B111" s="394"/>
      <c r="C111" s="394"/>
      <c r="D111" s="394"/>
      <c r="E111" s="394"/>
      <c r="F111" s="394"/>
      <c r="G111" s="394"/>
      <c r="H111" s="394"/>
      <c r="I111" s="394"/>
      <c r="J111" s="394"/>
      <c r="K111" s="394"/>
    </row>
    <row r="112" spans="2:11">
      <c r="B112" s="394"/>
      <c r="C112" s="394"/>
      <c r="D112" s="394"/>
      <c r="E112" s="394"/>
      <c r="F112" s="394"/>
      <c r="G112" s="394"/>
      <c r="H112" s="394"/>
      <c r="I112" s="394"/>
      <c r="J112" s="394"/>
      <c r="K112" s="394"/>
    </row>
    <row r="113" spans="2:11">
      <c r="B113" s="394"/>
      <c r="C113" s="394"/>
      <c r="D113" s="394"/>
      <c r="E113" s="394"/>
      <c r="F113" s="394"/>
      <c r="G113" s="394"/>
      <c r="H113" s="394"/>
      <c r="I113" s="394"/>
      <c r="J113" s="394"/>
      <c r="K113" s="394"/>
    </row>
    <row r="114" spans="2:11">
      <c r="B114" s="394"/>
      <c r="C114" s="394"/>
      <c r="D114" s="394"/>
      <c r="E114" s="394"/>
      <c r="F114" s="394"/>
      <c r="G114" s="394"/>
      <c r="H114" s="394"/>
      <c r="I114" s="394"/>
      <c r="J114" s="394"/>
      <c r="K114" s="394"/>
    </row>
    <row r="115" spans="2:11">
      <c r="B115" s="394"/>
      <c r="C115" s="394"/>
      <c r="D115" s="394"/>
      <c r="E115" s="394"/>
      <c r="F115" s="394"/>
      <c r="G115" s="394"/>
      <c r="H115" s="394"/>
      <c r="I115" s="394"/>
      <c r="J115" s="394"/>
      <c r="K115" s="394"/>
    </row>
    <row r="116" spans="2:11">
      <c r="B116" s="394"/>
      <c r="C116" s="394"/>
      <c r="D116" s="394"/>
      <c r="E116" s="394"/>
      <c r="F116" s="394"/>
      <c r="G116" s="394"/>
      <c r="H116" s="394"/>
      <c r="I116" s="394"/>
      <c r="J116" s="394"/>
      <c r="K116" s="394"/>
    </row>
    <row r="117" spans="2:11">
      <c r="B117" s="394"/>
      <c r="C117" s="394"/>
      <c r="D117" s="394"/>
      <c r="E117" s="394"/>
      <c r="F117" s="394"/>
      <c r="G117" s="394"/>
      <c r="H117" s="394"/>
      <c r="I117" s="394"/>
      <c r="J117" s="394"/>
      <c r="K117" s="394"/>
    </row>
    <row r="118" spans="2:11">
      <c r="B118" s="394"/>
      <c r="C118" s="394"/>
      <c r="D118" s="394"/>
      <c r="E118" s="394"/>
      <c r="F118" s="394"/>
      <c r="G118" s="394"/>
      <c r="H118" s="394"/>
      <c r="I118" s="394"/>
      <c r="J118" s="394"/>
      <c r="K118" s="394"/>
    </row>
    <row r="119" spans="2:11">
      <c r="B119" s="394"/>
      <c r="C119" s="394"/>
      <c r="D119" s="394"/>
      <c r="E119" s="394"/>
      <c r="F119" s="394"/>
      <c r="G119" s="394"/>
      <c r="H119" s="394"/>
      <c r="I119" s="394"/>
      <c r="J119" s="394"/>
      <c r="K119" s="394"/>
    </row>
    <row r="120" spans="2:11">
      <c r="B120" s="394"/>
      <c r="C120" s="394"/>
      <c r="D120" s="394"/>
      <c r="E120" s="394"/>
      <c r="F120" s="394"/>
      <c r="G120" s="394"/>
      <c r="H120" s="394"/>
      <c r="I120" s="394"/>
      <c r="J120" s="394"/>
      <c r="K120" s="394"/>
    </row>
    <row r="121" spans="2:11">
      <c r="B121" s="394"/>
      <c r="C121" s="394"/>
      <c r="D121" s="394"/>
      <c r="E121" s="394"/>
      <c r="F121" s="394"/>
      <c r="G121" s="394"/>
      <c r="H121" s="394"/>
      <c r="I121" s="394"/>
      <c r="J121" s="394"/>
      <c r="K121" s="394"/>
    </row>
    <row r="122" spans="2:11">
      <c r="B122" s="394"/>
      <c r="C122" s="394"/>
      <c r="D122" s="394"/>
      <c r="E122" s="394"/>
      <c r="F122" s="394"/>
      <c r="G122" s="394"/>
      <c r="H122" s="394"/>
      <c r="I122" s="394"/>
      <c r="J122" s="394"/>
      <c r="K122" s="394"/>
    </row>
    <row r="123" spans="2:11">
      <c r="B123" s="394"/>
      <c r="C123" s="394"/>
      <c r="D123" s="394"/>
      <c r="E123" s="394"/>
      <c r="F123" s="394"/>
      <c r="G123" s="394"/>
      <c r="H123" s="394"/>
      <c r="I123" s="394"/>
      <c r="J123" s="394"/>
      <c r="K123" s="394"/>
    </row>
    <row r="124" spans="2:11">
      <c r="B124" s="394"/>
      <c r="C124" s="394"/>
      <c r="D124" s="394"/>
      <c r="E124" s="394"/>
      <c r="F124" s="394"/>
      <c r="G124" s="394"/>
      <c r="H124" s="394"/>
      <c r="I124" s="394"/>
      <c r="J124" s="394"/>
      <c r="K124" s="394"/>
    </row>
    <row r="125" spans="2:11">
      <c r="B125" s="394"/>
      <c r="C125" s="394"/>
      <c r="D125" s="394"/>
      <c r="E125" s="394"/>
      <c r="F125" s="394"/>
      <c r="G125" s="394"/>
      <c r="H125" s="394"/>
      <c r="I125" s="394"/>
      <c r="J125" s="394"/>
      <c r="K125" s="394"/>
    </row>
    <row r="126" spans="2:11">
      <c r="B126" s="394"/>
      <c r="C126" s="394"/>
      <c r="D126" s="394"/>
      <c r="E126" s="394"/>
      <c r="F126" s="394"/>
      <c r="G126" s="394"/>
      <c r="H126" s="394"/>
      <c r="I126" s="394"/>
      <c r="J126" s="394"/>
      <c r="K126" s="394"/>
    </row>
    <row r="127" spans="2:11">
      <c r="B127" s="394"/>
      <c r="C127" s="394"/>
      <c r="D127" s="394"/>
      <c r="E127" s="394"/>
      <c r="F127" s="394"/>
      <c r="G127" s="394"/>
      <c r="H127" s="394"/>
      <c r="I127" s="394"/>
      <c r="J127" s="394"/>
      <c r="K127" s="394"/>
    </row>
    <row r="128" spans="2:11">
      <c r="B128" s="394"/>
      <c r="C128" s="394"/>
      <c r="D128" s="394"/>
      <c r="E128" s="394"/>
      <c r="F128" s="394"/>
      <c r="G128" s="394"/>
      <c r="H128" s="394"/>
      <c r="I128" s="394"/>
      <c r="J128" s="394"/>
      <c r="K128" s="394"/>
    </row>
    <row r="129" spans="2:11">
      <c r="B129" s="394"/>
      <c r="C129" s="394"/>
      <c r="D129" s="394"/>
      <c r="E129" s="394"/>
      <c r="F129" s="394"/>
      <c r="G129" s="394"/>
      <c r="H129" s="394"/>
      <c r="I129" s="394"/>
      <c r="J129" s="394"/>
      <c r="K129" s="394"/>
    </row>
    <row r="130" spans="2:11">
      <c r="B130" s="394"/>
      <c r="C130" s="394"/>
      <c r="D130" s="394"/>
      <c r="E130" s="394"/>
      <c r="F130" s="394"/>
      <c r="G130" s="394"/>
      <c r="H130" s="394"/>
      <c r="I130" s="394"/>
      <c r="J130" s="394"/>
      <c r="K130" s="394"/>
    </row>
    <row r="131" spans="2:11">
      <c r="B131" s="394"/>
      <c r="C131" s="394"/>
      <c r="D131" s="394"/>
      <c r="E131" s="394"/>
      <c r="F131" s="394"/>
      <c r="G131" s="394"/>
      <c r="H131" s="394"/>
      <c r="I131" s="394"/>
      <c r="J131" s="394"/>
      <c r="K131" s="394"/>
    </row>
    <row r="132" spans="2:11">
      <c r="B132" s="394"/>
      <c r="C132" s="394"/>
      <c r="D132" s="394"/>
      <c r="E132" s="394"/>
      <c r="F132" s="394"/>
      <c r="G132" s="394"/>
      <c r="H132" s="394"/>
      <c r="I132" s="394"/>
      <c r="J132" s="394"/>
      <c r="K132" s="394"/>
    </row>
    <row r="133" spans="2:11">
      <c r="B133" s="394"/>
      <c r="C133" s="394"/>
      <c r="D133" s="394"/>
      <c r="E133" s="394"/>
      <c r="F133" s="394"/>
      <c r="G133" s="394"/>
      <c r="H133" s="394"/>
      <c r="I133" s="394"/>
      <c r="J133" s="394"/>
      <c r="K133" s="394"/>
    </row>
    <row r="134" spans="2:11">
      <c r="B134" s="394"/>
      <c r="C134" s="394"/>
      <c r="D134" s="394"/>
      <c r="E134" s="394"/>
      <c r="F134" s="394"/>
      <c r="G134" s="394"/>
      <c r="H134" s="394"/>
      <c r="I134" s="394"/>
      <c r="J134" s="394"/>
      <c r="K134" s="394"/>
    </row>
    <row r="135" spans="2:11">
      <c r="B135" s="394"/>
      <c r="C135" s="394"/>
      <c r="D135" s="394"/>
      <c r="E135" s="394"/>
      <c r="F135" s="394"/>
      <c r="G135" s="394"/>
      <c r="H135" s="394"/>
      <c r="I135" s="394"/>
      <c r="J135" s="394"/>
      <c r="K135" s="394"/>
    </row>
    <row r="136" spans="2:11">
      <c r="B136" s="394"/>
      <c r="C136" s="394"/>
      <c r="D136" s="394"/>
      <c r="E136" s="394"/>
      <c r="F136" s="394"/>
      <c r="G136" s="394"/>
      <c r="H136" s="394"/>
      <c r="I136" s="394"/>
      <c r="J136" s="394"/>
      <c r="K136" s="394"/>
    </row>
    <row r="137" spans="2:11">
      <c r="B137" s="394"/>
      <c r="C137" s="394"/>
      <c r="D137" s="394"/>
      <c r="E137" s="394"/>
      <c r="F137" s="394"/>
      <c r="G137" s="394"/>
      <c r="H137" s="394"/>
      <c r="I137" s="394"/>
      <c r="J137" s="394"/>
      <c r="K137" s="394"/>
    </row>
    <row r="138" spans="2:11">
      <c r="B138" s="394"/>
      <c r="C138" s="394"/>
      <c r="D138" s="394"/>
      <c r="E138" s="394"/>
      <c r="F138" s="394"/>
      <c r="G138" s="394"/>
      <c r="H138" s="394"/>
      <c r="I138" s="394"/>
      <c r="J138" s="394"/>
      <c r="K138" s="394"/>
    </row>
    <row r="139" spans="2:11">
      <c r="B139" s="394"/>
      <c r="C139" s="394"/>
      <c r="D139" s="394"/>
      <c r="E139" s="394"/>
      <c r="F139" s="394"/>
      <c r="G139" s="394"/>
      <c r="H139" s="394"/>
      <c r="I139" s="394"/>
      <c r="J139" s="394"/>
      <c r="K139" s="394"/>
    </row>
    <row r="140" spans="2:11">
      <c r="B140" s="394"/>
      <c r="C140" s="394"/>
      <c r="D140" s="394"/>
      <c r="E140" s="394"/>
      <c r="F140" s="394"/>
      <c r="G140" s="394"/>
      <c r="H140" s="394"/>
      <c r="I140" s="394"/>
      <c r="J140" s="394"/>
      <c r="K140" s="394"/>
    </row>
    <row r="141" spans="2:11">
      <c r="B141" s="394"/>
      <c r="C141" s="394"/>
      <c r="D141" s="394"/>
      <c r="E141" s="394"/>
      <c r="F141" s="394"/>
      <c r="G141" s="394"/>
      <c r="H141" s="394"/>
      <c r="I141" s="394"/>
      <c r="J141" s="394"/>
      <c r="K141" s="394"/>
    </row>
    <row r="142" spans="2:11">
      <c r="B142" s="394"/>
      <c r="C142" s="394"/>
      <c r="D142" s="394"/>
      <c r="E142" s="394"/>
      <c r="F142" s="394"/>
      <c r="G142" s="394"/>
      <c r="H142" s="394"/>
      <c r="I142" s="394"/>
      <c r="J142" s="394"/>
      <c r="K142" s="394"/>
    </row>
    <row r="143" spans="2:11">
      <c r="B143" s="394"/>
      <c r="C143" s="394"/>
      <c r="D143" s="394"/>
      <c r="E143" s="394"/>
      <c r="F143" s="394"/>
      <c r="G143" s="394"/>
      <c r="H143" s="394"/>
      <c r="I143" s="394"/>
      <c r="J143" s="394"/>
      <c r="K143" s="394"/>
    </row>
    <row r="144" spans="2:11">
      <c r="B144" s="394"/>
      <c r="C144" s="394"/>
      <c r="D144" s="394"/>
      <c r="E144" s="394"/>
      <c r="F144" s="394"/>
      <c r="G144" s="394"/>
      <c r="H144" s="394"/>
      <c r="I144" s="394"/>
      <c r="J144" s="394"/>
      <c r="K144" s="394"/>
    </row>
    <row r="145" spans="2:11">
      <c r="B145" s="394"/>
      <c r="C145" s="394"/>
      <c r="D145" s="394"/>
      <c r="E145" s="394"/>
      <c r="F145" s="394"/>
      <c r="G145" s="394"/>
      <c r="H145" s="394"/>
      <c r="I145" s="394"/>
      <c r="J145" s="394"/>
      <c r="K145" s="394"/>
    </row>
    <row r="146" spans="2:11">
      <c r="B146" s="394"/>
      <c r="C146" s="394"/>
      <c r="D146" s="394"/>
      <c r="E146" s="394"/>
      <c r="F146" s="394"/>
      <c r="G146" s="394"/>
      <c r="H146" s="394"/>
      <c r="I146" s="394"/>
      <c r="J146" s="394"/>
      <c r="K146" s="394"/>
    </row>
    <row r="147" spans="2:11">
      <c r="B147" s="394"/>
      <c r="C147" s="394"/>
      <c r="D147" s="394"/>
      <c r="E147" s="394"/>
      <c r="F147" s="394"/>
      <c r="G147" s="394"/>
      <c r="H147" s="394"/>
      <c r="I147" s="394"/>
      <c r="J147" s="394"/>
      <c r="K147" s="394"/>
    </row>
    <row r="148" spans="2:11">
      <c r="B148" s="394"/>
      <c r="C148" s="394"/>
      <c r="D148" s="394"/>
      <c r="E148" s="394"/>
      <c r="F148" s="394"/>
      <c r="G148" s="394"/>
      <c r="H148" s="394"/>
      <c r="I148" s="394"/>
      <c r="J148" s="394"/>
      <c r="K148" s="394"/>
    </row>
    <row r="149" spans="2:11">
      <c r="B149" s="394"/>
      <c r="C149" s="394"/>
      <c r="D149" s="394"/>
      <c r="E149" s="394"/>
      <c r="F149" s="394"/>
      <c r="G149" s="394"/>
      <c r="H149" s="394"/>
      <c r="I149" s="394"/>
      <c r="J149" s="394"/>
      <c r="K149" s="394"/>
    </row>
    <row r="150" spans="2:11">
      <c r="B150" s="394"/>
      <c r="C150" s="394"/>
      <c r="D150" s="394"/>
      <c r="E150" s="394"/>
      <c r="F150" s="394"/>
      <c r="G150" s="394"/>
      <c r="H150" s="394"/>
      <c r="I150" s="394"/>
      <c r="J150" s="394"/>
      <c r="K150" s="394"/>
    </row>
    <row r="151" spans="2:11">
      <c r="B151" s="394"/>
      <c r="C151" s="394"/>
      <c r="D151" s="394"/>
      <c r="E151" s="394"/>
      <c r="F151" s="394"/>
      <c r="G151" s="394"/>
      <c r="H151" s="394"/>
      <c r="I151" s="394"/>
      <c r="J151" s="394"/>
      <c r="K151" s="394"/>
    </row>
    <row r="152" spans="2:11">
      <c r="B152" s="394"/>
      <c r="C152" s="394"/>
      <c r="D152" s="394"/>
      <c r="E152" s="394"/>
      <c r="F152" s="394"/>
      <c r="G152" s="394"/>
      <c r="H152" s="394"/>
      <c r="I152" s="394"/>
      <c r="J152" s="394"/>
      <c r="K152" s="394"/>
    </row>
    <row r="153" spans="2:11">
      <c r="B153" s="394"/>
      <c r="C153" s="394"/>
      <c r="D153" s="394"/>
      <c r="E153" s="394"/>
      <c r="F153" s="394"/>
      <c r="G153" s="394"/>
      <c r="H153" s="394"/>
      <c r="I153" s="394"/>
      <c r="J153" s="394"/>
      <c r="K153" s="394"/>
    </row>
    <row r="154" spans="2:11">
      <c r="B154" s="394"/>
      <c r="C154" s="394"/>
      <c r="D154" s="394"/>
      <c r="E154" s="394"/>
      <c r="F154" s="394"/>
      <c r="G154" s="394"/>
      <c r="H154" s="394"/>
      <c r="I154" s="394"/>
      <c r="J154" s="394"/>
      <c r="K154" s="394"/>
    </row>
    <row r="155" spans="2:11">
      <c r="B155" s="394"/>
      <c r="C155" s="394"/>
      <c r="D155" s="394"/>
      <c r="E155" s="394"/>
      <c r="F155" s="394"/>
      <c r="G155" s="394"/>
      <c r="H155" s="394"/>
      <c r="I155" s="394"/>
      <c r="J155" s="394"/>
      <c r="K155" s="394"/>
    </row>
    <row r="156" spans="2:11">
      <c r="B156" s="394"/>
      <c r="C156" s="394"/>
      <c r="D156" s="394"/>
      <c r="E156" s="394"/>
      <c r="F156" s="394"/>
      <c r="G156" s="394"/>
      <c r="H156" s="394"/>
      <c r="I156" s="394"/>
      <c r="J156" s="394"/>
      <c r="K156" s="394"/>
    </row>
    <row r="157" spans="2:11">
      <c r="B157" s="394"/>
      <c r="C157" s="394"/>
      <c r="D157" s="394"/>
      <c r="E157" s="394"/>
      <c r="F157" s="394"/>
      <c r="G157" s="394"/>
      <c r="H157" s="394"/>
      <c r="I157" s="394"/>
      <c r="J157" s="394"/>
      <c r="K157" s="394"/>
    </row>
    <row r="158" spans="2:11">
      <c r="B158" s="394"/>
      <c r="C158" s="394"/>
      <c r="D158" s="394"/>
      <c r="E158" s="394"/>
      <c r="F158" s="394"/>
      <c r="G158" s="394"/>
      <c r="H158" s="394"/>
      <c r="I158" s="394"/>
      <c r="J158" s="394"/>
      <c r="K158" s="394"/>
    </row>
    <row r="159" spans="2:11">
      <c r="B159" s="394"/>
      <c r="C159" s="394"/>
      <c r="D159" s="394"/>
      <c r="E159" s="394"/>
      <c r="F159" s="394"/>
      <c r="G159" s="394"/>
      <c r="H159" s="394"/>
      <c r="I159" s="394"/>
      <c r="J159" s="394"/>
      <c r="K159" s="394"/>
    </row>
    <row r="160" spans="2:11">
      <c r="B160" s="394"/>
      <c r="C160" s="394"/>
      <c r="D160" s="394"/>
      <c r="E160" s="394"/>
      <c r="F160" s="394"/>
      <c r="G160" s="394"/>
      <c r="H160" s="394"/>
      <c r="I160" s="394"/>
      <c r="J160" s="394"/>
      <c r="K160" s="394"/>
    </row>
    <row r="161" spans="2:11">
      <c r="B161" s="394"/>
      <c r="C161" s="394"/>
      <c r="D161" s="394"/>
      <c r="E161" s="394"/>
      <c r="F161" s="394"/>
      <c r="G161" s="394"/>
      <c r="H161" s="394"/>
      <c r="I161" s="394"/>
      <c r="J161" s="394"/>
      <c r="K161" s="394"/>
    </row>
    <row r="162" spans="2:11">
      <c r="B162" s="394"/>
      <c r="C162" s="394"/>
      <c r="D162" s="394"/>
      <c r="E162" s="394"/>
      <c r="F162" s="394"/>
      <c r="G162" s="394"/>
      <c r="H162" s="394"/>
      <c r="I162" s="394"/>
      <c r="J162" s="394"/>
      <c r="K162" s="394"/>
    </row>
    <row r="163" spans="2:11">
      <c r="B163" s="394"/>
      <c r="C163" s="394"/>
      <c r="D163" s="394"/>
      <c r="E163" s="394"/>
      <c r="F163" s="394"/>
      <c r="G163" s="394"/>
      <c r="H163" s="394"/>
      <c r="I163" s="394"/>
      <c r="J163" s="394"/>
      <c r="K163" s="394"/>
    </row>
    <row r="164" spans="2:11">
      <c r="B164" s="394"/>
      <c r="C164" s="394"/>
      <c r="D164" s="394"/>
      <c r="E164" s="394"/>
      <c r="F164" s="394"/>
      <c r="G164" s="394"/>
      <c r="H164" s="394"/>
      <c r="I164" s="394"/>
      <c r="J164" s="394"/>
      <c r="K164" s="394"/>
    </row>
    <row r="165" spans="2:11">
      <c r="B165" s="394"/>
      <c r="C165" s="394"/>
      <c r="D165" s="394"/>
      <c r="E165" s="394"/>
      <c r="F165" s="394"/>
      <c r="G165" s="394"/>
      <c r="H165" s="394"/>
      <c r="I165" s="394"/>
      <c r="J165" s="394"/>
      <c r="K165" s="394"/>
    </row>
    <row r="166" spans="2:11">
      <c r="B166" s="394"/>
      <c r="C166" s="394"/>
      <c r="D166" s="394"/>
      <c r="E166" s="394"/>
      <c r="F166" s="394"/>
      <c r="G166" s="394"/>
      <c r="H166" s="394"/>
      <c r="I166" s="394"/>
      <c r="J166" s="394"/>
      <c r="K166" s="394"/>
    </row>
    <row r="167" spans="2:11">
      <c r="B167" s="394"/>
      <c r="C167" s="394"/>
      <c r="D167" s="394"/>
      <c r="E167" s="394"/>
      <c r="F167" s="394"/>
      <c r="G167" s="394"/>
      <c r="H167" s="394"/>
      <c r="I167" s="394"/>
      <c r="J167" s="394"/>
      <c r="K167" s="394"/>
    </row>
    <row r="168" spans="2:11">
      <c r="B168" s="394"/>
      <c r="C168" s="394"/>
      <c r="D168" s="394"/>
      <c r="E168" s="394"/>
      <c r="F168" s="394"/>
      <c r="G168" s="394"/>
      <c r="H168" s="394"/>
      <c r="I168" s="394"/>
      <c r="J168" s="394"/>
      <c r="K168" s="394"/>
    </row>
    <row r="169" spans="2:11">
      <c r="B169" s="394"/>
      <c r="C169" s="394"/>
      <c r="D169" s="394"/>
      <c r="E169" s="394"/>
      <c r="F169" s="394"/>
      <c r="G169" s="394"/>
      <c r="H169" s="394"/>
      <c r="I169" s="394"/>
      <c r="J169" s="394"/>
      <c r="K169" s="394"/>
    </row>
    <row r="170" spans="2:11">
      <c r="B170" s="394"/>
      <c r="C170" s="394"/>
      <c r="D170" s="394"/>
      <c r="E170" s="394"/>
      <c r="F170" s="394"/>
      <c r="G170" s="394"/>
      <c r="H170" s="394"/>
      <c r="I170" s="394"/>
      <c r="J170" s="394"/>
      <c r="K170" s="394"/>
    </row>
    <row r="171" spans="2:11">
      <c r="B171" s="394"/>
      <c r="C171" s="394"/>
      <c r="D171" s="394"/>
      <c r="E171" s="394"/>
      <c r="F171" s="394"/>
      <c r="G171" s="394"/>
      <c r="H171" s="394"/>
      <c r="I171" s="394"/>
      <c r="J171" s="394"/>
      <c r="K171" s="394"/>
    </row>
    <row r="172" spans="2:11">
      <c r="B172" s="394"/>
      <c r="C172" s="394"/>
      <c r="D172" s="394"/>
      <c r="E172" s="394"/>
      <c r="F172" s="394"/>
      <c r="G172" s="394"/>
      <c r="H172" s="394"/>
      <c r="I172" s="394"/>
      <c r="J172" s="394"/>
      <c r="K172" s="394"/>
    </row>
    <row r="173" spans="2:11">
      <c r="B173" s="394"/>
      <c r="C173" s="394"/>
      <c r="D173" s="394"/>
      <c r="E173" s="394"/>
      <c r="F173" s="394"/>
      <c r="G173" s="394"/>
      <c r="H173" s="394"/>
      <c r="I173" s="394"/>
      <c r="J173" s="394"/>
      <c r="K173" s="394"/>
    </row>
    <row r="174" spans="2:11">
      <c r="B174" s="394"/>
      <c r="C174" s="394"/>
      <c r="D174" s="394"/>
      <c r="E174" s="394"/>
      <c r="F174" s="394"/>
      <c r="G174" s="394"/>
      <c r="H174" s="394"/>
      <c r="I174" s="394"/>
      <c r="J174" s="394"/>
      <c r="K174" s="394"/>
    </row>
    <row r="175" spans="2:11">
      <c r="B175" s="394"/>
      <c r="C175" s="394"/>
      <c r="D175" s="394"/>
      <c r="E175" s="394"/>
      <c r="F175" s="394"/>
      <c r="G175" s="394"/>
      <c r="H175" s="394"/>
      <c r="I175" s="394"/>
      <c r="J175" s="394"/>
      <c r="K175" s="394"/>
    </row>
    <row r="176" spans="2:11">
      <c r="B176" s="394"/>
      <c r="C176" s="394"/>
      <c r="D176" s="394"/>
      <c r="E176" s="394"/>
      <c r="F176" s="394"/>
      <c r="G176" s="394"/>
      <c r="H176" s="394"/>
      <c r="I176" s="394"/>
      <c r="J176" s="394"/>
      <c r="K176" s="394"/>
    </row>
    <row r="177" spans="2:11">
      <c r="B177" s="394"/>
      <c r="C177" s="394"/>
      <c r="D177" s="394"/>
      <c r="E177" s="394"/>
      <c r="F177" s="394"/>
      <c r="G177" s="394"/>
      <c r="H177" s="394"/>
      <c r="I177" s="394"/>
      <c r="J177" s="394"/>
      <c r="K177" s="394"/>
    </row>
    <row r="178" spans="2:11">
      <c r="B178" s="394"/>
      <c r="C178" s="394"/>
      <c r="D178" s="394"/>
      <c r="E178" s="394"/>
      <c r="F178" s="394"/>
      <c r="G178" s="394"/>
      <c r="H178" s="394"/>
      <c r="I178" s="394"/>
      <c r="J178" s="394"/>
      <c r="K178" s="394"/>
    </row>
    <row r="179" spans="2:11">
      <c r="B179" s="394"/>
      <c r="C179" s="394"/>
      <c r="D179" s="394"/>
      <c r="E179" s="394"/>
      <c r="F179" s="394"/>
      <c r="G179" s="394"/>
      <c r="H179" s="394"/>
      <c r="I179" s="394"/>
      <c r="J179" s="394"/>
      <c r="K179" s="394"/>
    </row>
    <row r="180" spans="2:11">
      <c r="B180" s="394"/>
      <c r="C180" s="394"/>
      <c r="D180" s="394"/>
      <c r="E180" s="394"/>
      <c r="F180" s="394"/>
      <c r="G180" s="394"/>
      <c r="H180" s="394"/>
      <c r="I180" s="394"/>
      <c r="J180" s="394"/>
      <c r="K180" s="394"/>
    </row>
    <row r="181" spans="2:11">
      <c r="B181" s="394"/>
      <c r="C181" s="394"/>
      <c r="D181" s="394"/>
      <c r="E181" s="394"/>
      <c r="F181" s="394"/>
      <c r="G181" s="394"/>
      <c r="H181" s="394"/>
      <c r="I181" s="394"/>
      <c r="J181" s="394"/>
      <c r="K181" s="394"/>
    </row>
    <row r="182" spans="2:11">
      <c r="B182" s="394"/>
      <c r="C182" s="394"/>
      <c r="D182" s="394"/>
      <c r="E182" s="394"/>
      <c r="F182" s="394"/>
      <c r="G182" s="394"/>
      <c r="H182" s="394"/>
      <c r="I182" s="394"/>
      <c r="J182" s="394"/>
      <c r="K182" s="394"/>
    </row>
    <row r="183" spans="2:11">
      <c r="B183" s="394"/>
      <c r="C183" s="394"/>
      <c r="D183" s="394"/>
      <c r="E183" s="394"/>
      <c r="F183" s="394"/>
      <c r="G183" s="394"/>
      <c r="H183" s="394"/>
      <c r="I183" s="394"/>
      <c r="J183" s="394"/>
      <c r="K183" s="394"/>
    </row>
    <row r="184" spans="2:11">
      <c r="B184" s="394"/>
      <c r="C184" s="394"/>
      <c r="D184" s="394"/>
      <c r="E184" s="394"/>
      <c r="F184" s="394"/>
      <c r="G184" s="394"/>
      <c r="H184" s="394"/>
      <c r="I184" s="394"/>
      <c r="J184" s="394"/>
      <c r="K184" s="394"/>
    </row>
    <row r="185" spans="2:11">
      <c r="B185" s="394"/>
      <c r="C185" s="394"/>
      <c r="D185" s="394"/>
      <c r="E185" s="394"/>
      <c r="F185" s="394"/>
      <c r="G185" s="394"/>
      <c r="H185" s="394"/>
      <c r="I185" s="394"/>
      <c r="J185" s="394"/>
      <c r="K185" s="394"/>
    </row>
    <row r="186" spans="2:11">
      <c r="B186" s="394"/>
      <c r="C186" s="394"/>
      <c r="D186" s="394"/>
      <c r="E186" s="394"/>
      <c r="F186" s="394"/>
      <c r="G186" s="394"/>
      <c r="H186" s="394"/>
      <c r="I186" s="394"/>
      <c r="J186" s="394"/>
      <c r="K186" s="394"/>
    </row>
    <row r="187" spans="2:11">
      <c r="B187" s="394"/>
      <c r="C187" s="394"/>
      <c r="D187" s="394"/>
      <c r="E187" s="394"/>
      <c r="F187" s="394"/>
      <c r="G187" s="394"/>
      <c r="H187" s="394"/>
      <c r="I187" s="394"/>
      <c r="J187" s="394"/>
      <c r="K187" s="394"/>
    </row>
    <row r="188" spans="2:11">
      <c r="B188" s="394"/>
      <c r="C188" s="394"/>
      <c r="D188" s="394"/>
      <c r="E188" s="394"/>
      <c r="F188" s="394"/>
      <c r="G188" s="394"/>
      <c r="H188" s="394"/>
      <c r="I188" s="394"/>
      <c r="J188" s="394"/>
      <c r="K188" s="394"/>
    </row>
    <row r="189" spans="2:11">
      <c r="B189" s="394"/>
      <c r="C189" s="394"/>
      <c r="D189" s="394"/>
      <c r="E189" s="394"/>
      <c r="F189" s="394"/>
      <c r="G189" s="394"/>
      <c r="H189" s="394"/>
      <c r="I189" s="394"/>
      <c r="J189" s="394"/>
      <c r="K189" s="394"/>
    </row>
    <row r="190" spans="2:11">
      <c r="B190" s="394"/>
      <c r="C190" s="394"/>
      <c r="D190" s="394"/>
      <c r="E190" s="394"/>
      <c r="F190" s="394"/>
      <c r="G190" s="394"/>
      <c r="H190" s="394"/>
      <c r="I190" s="394"/>
      <c r="J190" s="394"/>
      <c r="K190" s="394"/>
    </row>
    <row r="191" spans="2:11">
      <c r="B191" s="394"/>
      <c r="C191" s="394"/>
      <c r="D191" s="394"/>
      <c r="E191" s="394"/>
      <c r="F191" s="394"/>
      <c r="G191" s="394"/>
      <c r="H191" s="394"/>
      <c r="I191" s="394"/>
      <c r="J191" s="394"/>
      <c r="K191" s="394"/>
    </row>
    <row r="192" spans="2:11">
      <c r="B192" s="394"/>
      <c r="C192" s="394"/>
      <c r="D192" s="394"/>
      <c r="E192" s="394"/>
      <c r="F192" s="394"/>
      <c r="G192" s="394"/>
      <c r="H192" s="394"/>
      <c r="I192" s="394"/>
      <c r="J192" s="394"/>
      <c r="K192" s="394"/>
    </row>
    <row r="193" spans="2:11">
      <c r="B193" s="394"/>
      <c r="C193" s="394"/>
      <c r="D193" s="394"/>
      <c r="E193" s="394"/>
      <c r="F193" s="394"/>
      <c r="G193" s="394"/>
      <c r="H193" s="394"/>
      <c r="I193" s="394"/>
      <c r="J193" s="394"/>
      <c r="K193" s="394"/>
    </row>
    <row r="194" spans="2:11">
      <c r="B194" s="394"/>
      <c r="C194" s="394"/>
      <c r="D194" s="394"/>
      <c r="E194" s="394"/>
      <c r="F194" s="394"/>
      <c r="G194" s="394"/>
      <c r="H194" s="394"/>
      <c r="I194" s="394"/>
      <c r="J194" s="394"/>
      <c r="K194" s="394"/>
    </row>
    <row r="195" spans="2:11">
      <c r="B195" s="394"/>
      <c r="C195" s="394"/>
      <c r="D195" s="394"/>
      <c r="E195" s="394"/>
      <c r="F195" s="394"/>
      <c r="G195" s="394"/>
      <c r="H195" s="394"/>
      <c r="I195" s="394"/>
      <c r="J195" s="394"/>
      <c r="K195" s="394"/>
    </row>
    <row r="196" spans="2:11">
      <c r="B196" s="394"/>
      <c r="C196" s="394"/>
      <c r="D196" s="394"/>
      <c r="E196" s="394"/>
      <c r="F196" s="394"/>
      <c r="G196" s="394"/>
      <c r="H196" s="394"/>
      <c r="I196" s="394"/>
      <c r="J196" s="394"/>
      <c r="K196" s="394"/>
    </row>
    <row r="197" spans="2:11">
      <c r="B197" s="394"/>
      <c r="C197" s="394"/>
      <c r="D197" s="394"/>
      <c r="E197" s="394"/>
      <c r="F197" s="394"/>
      <c r="G197" s="394"/>
      <c r="H197" s="394"/>
      <c r="I197" s="394"/>
      <c r="J197" s="394"/>
      <c r="K197" s="394"/>
    </row>
    <row r="198" spans="2:11">
      <c r="B198" s="394"/>
      <c r="C198" s="394"/>
      <c r="D198" s="394"/>
      <c r="E198" s="394"/>
      <c r="F198" s="394"/>
      <c r="G198" s="394"/>
      <c r="H198" s="394"/>
      <c r="I198" s="394"/>
      <c r="J198" s="394"/>
      <c r="K198" s="394"/>
    </row>
    <row r="199" spans="2:11">
      <c r="B199" s="394"/>
      <c r="C199" s="394"/>
      <c r="D199" s="394"/>
      <c r="E199" s="394"/>
      <c r="F199" s="394"/>
      <c r="G199" s="394"/>
      <c r="H199" s="394"/>
      <c r="I199" s="394"/>
      <c r="J199" s="394"/>
      <c r="K199" s="394"/>
    </row>
    <row r="200" spans="2:11">
      <c r="B200" s="394"/>
      <c r="C200" s="394"/>
      <c r="D200" s="394"/>
      <c r="E200" s="394"/>
      <c r="F200" s="394"/>
      <c r="G200" s="394"/>
      <c r="H200" s="394"/>
      <c r="I200" s="394"/>
      <c r="J200" s="394"/>
      <c r="K200" s="394"/>
    </row>
    <row r="201" spans="2:11">
      <c r="B201" s="394"/>
      <c r="C201" s="394"/>
      <c r="D201" s="394"/>
      <c r="E201" s="394"/>
      <c r="F201" s="394"/>
      <c r="G201" s="394"/>
      <c r="H201" s="394"/>
      <c r="I201" s="394"/>
      <c r="J201" s="394"/>
      <c r="K201" s="394"/>
    </row>
    <row r="202" spans="2:11">
      <c r="B202" s="394"/>
      <c r="C202" s="394"/>
      <c r="D202" s="394"/>
      <c r="E202" s="394"/>
      <c r="F202" s="394"/>
      <c r="G202" s="394"/>
      <c r="H202" s="394"/>
      <c r="I202" s="394"/>
      <c r="J202" s="394"/>
      <c r="K202" s="394"/>
    </row>
    <row r="203" spans="2:11">
      <c r="B203" s="394"/>
      <c r="C203" s="394"/>
      <c r="D203" s="394"/>
      <c r="E203" s="394"/>
      <c r="F203" s="394"/>
      <c r="G203" s="394"/>
      <c r="H203" s="394"/>
      <c r="I203" s="394"/>
      <c r="J203" s="394"/>
      <c r="K203" s="394"/>
    </row>
    <row r="204" spans="2:11">
      <c r="B204" s="394"/>
      <c r="C204" s="394"/>
      <c r="D204" s="394"/>
      <c r="E204" s="394"/>
      <c r="F204" s="394"/>
      <c r="G204" s="394"/>
      <c r="H204" s="394"/>
      <c r="I204" s="394"/>
      <c r="J204" s="394"/>
      <c r="K204" s="394"/>
    </row>
    <row r="205" spans="2:11">
      <c r="B205" s="394"/>
      <c r="C205" s="394"/>
      <c r="D205" s="394"/>
      <c r="E205" s="394"/>
      <c r="F205" s="394"/>
      <c r="G205" s="394"/>
      <c r="H205" s="394"/>
      <c r="I205" s="394"/>
      <c r="J205" s="394"/>
      <c r="K205" s="394"/>
    </row>
    <row r="206" spans="2:11">
      <c r="B206" s="394"/>
      <c r="C206" s="394"/>
      <c r="D206" s="394"/>
      <c r="E206" s="394"/>
      <c r="F206" s="394"/>
      <c r="G206" s="394"/>
      <c r="H206" s="394"/>
      <c r="I206" s="394"/>
      <c r="J206" s="394"/>
      <c r="K206" s="394"/>
    </row>
    <row r="207" spans="2:11">
      <c r="B207" s="394"/>
      <c r="C207" s="394"/>
      <c r="D207" s="394"/>
      <c r="E207" s="394"/>
      <c r="F207" s="394"/>
      <c r="G207" s="394"/>
      <c r="H207" s="394"/>
      <c r="I207" s="394"/>
      <c r="J207" s="394"/>
      <c r="K207" s="394"/>
    </row>
    <row r="208" spans="2:11">
      <c r="B208" s="394"/>
      <c r="C208" s="394"/>
      <c r="D208" s="394"/>
      <c r="E208" s="394"/>
      <c r="F208" s="394"/>
      <c r="G208" s="394"/>
      <c r="H208" s="394"/>
      <c r="I208" s="394"/>
      <c r="J208" s="394"/>
      <c r="K208" s="394"/>
    </row>
    <row r="209" spans="2:11">
      <c r="B209" s="394"/>
      <c r="C209" s="394"/>
      <c r="D209" s="394"/>
      <c r="E209" s="394"/>
      <c r="F209" s="394"/>
      <c r="G209" s="394"/>
      <c r="H209" s="394"/>
      <c r="I209" s="394"/>
      <c r="J209" s="394"/>
      <c r="K209" s="394"/>
    </row>
    <row r="210" spans="2:11">
      <c r="B210" s="394"/>
      <c r="C210" s="394"/>
      <c r="D210" s="394"/>
      <c r="E210" s="394"/>
      <c r="F210" s="394"/>
      <c r="G210" s="394"/>
      <c r="H210" s="394"/>
      <c r="I210" s="394"/>
      <c r="J210" s="394"/>
      <c r="K210" s="394"/>
    </row>
    <row r="211" spans="2:11">
      <c r="B211" s="394"/>
      <c r="C211" s="394"/>
      <c r="D211" s="394"/>
      <c r="E211" s="394"/>
      <c r="F211" s="394"/>
      <c r="G211" s="394"/>
      <c r="H211" s="394"/>
      <c r="I211" s="394"/>
      <c r="J211" s="394"/>
      <c r="K211" s="394"/>
    </row>
    <row r="212" spans="2:11">
      <c r="B212" s="394"/>
      <c r="C212" s="394"/>
      <c r="D212" s="394"/>
      <c r="E212" s="394"/>
      <c r="F212" s="394"/>
      <c r="G212" s="394"/>
      <c r="H212" s="394"/>
      <c r="I212" s="394"/>
      <c r="J212" s="394"/>
      <c r="K212" s="394"/>
    </row>
    <row r="213" spans="2:11">
      <c r="B213" s="394"/>
      <c r="C213" s="394"/>
      <c r="D213" s="394"/>
      <c r="E213" s="394"/>
      <c r="F213" s="394"/>
      <c r="G213" s="394"/>
      <c r="H213" s="394"/>
      <c r="I213" s="394"/>
      <c r="J213" s="394"/>
      <c r="K213" s="394"/>
    </row>
    <row r="214" spans="2:11">
      <c r="B214" s="394"/>
      <c r="C214" s="394"/>
      <c r="D214" s="394"/>
      <c r="E214" s="394"/>
      <c r="F214" s="394"/>
      <c r="G214" s="394"/>
      <c r="H214" s="394"/>
      <c r="I214" s="394"/>
      <c r="J214" s="394"/>
      <c r="K214" s="394"/>
    </row>
    <row r="215" spans="2:11">
      <c r="B215" s="394"/>
      <c r="C215" s="394"/>
      <c r="D215" s="394"/>
      <c r="E215" s="394"/>
      <c r="F215" s="394"/>
      <c r="G215" s="394"/>
      <c r="H215" s="394"/>
      <c r="I215" s="394"/>
      <c r="J215" s="394"/>
      <c r="K215" s="394"/>
    </row>
    <row r="216" spans="2:11">
      <c r="B216" s="394"/>
      <c r="C216" s="394"/>
      <c r="D216" s="394"/>
      <c r="E216" s="394"/>
      <c r="F216" s="394"/>
      <c r="G216" s="394"/>
      <c r="H216" s="394"/>
      <c r="I216" s="394"/>
      <c r="J216" s="394"/>
      <c r="K216" s="394"/>
    </row>
    <row r="217" spans="2:11">
      <c r="B217" s="394"/>
      <c r="C217" s="394"/>
      <c r="D217" s="394"/>
      <c r="E217" s="394"/>
      <c r="F217" s="394"/>
      <c r="G217" s="394"/>
      <c r="H217" s="394"/>
      <c r="I217" s="394"/>
      <c r="J217" s="394"/>
      <c r="K217" s="394"/>
    </row>
    <row r="218" spans="2:11">
      <c r="B218" s="394"/>
      <c r="C218" s="394"/>
      <c r="D218" s="394"/>
      <c r="E218" s="394"/>
      <c r="F218" s="394"/>
      <c r="G218" s="394"/>
      <c r="H218" s="394"/>
      <c r="I218" s="394"/>
      <c r="J218" s="394"/>
      <c r="K218" s="394"/>
    </row>
    <row r="219" spans="2:11">
      <c r="B219" s="394"/>
      <c r="C219" s="394"/>
      <c r="D219" s="394"/>
      <c r="E219" s="394"/>
      <c r="F219" s="394"/>
      <c r="G219" s="394"/>
      <c r="H219" s="394"/>
      <c r="I219" s="394"/>
      <c r="J219" s="394"/>
      <c r="K219" s="394"/>
    </row>
    <row r="220" spans="2:11">
      <c r="B220" s="394"/>
      <c r="C220" s="394"/>
      <c r="D220" s="394"/>
      <c r="E220" s="394"/>
      <c r="F220" s="394"/>
      <c r="G220" s="394"/>
      <c r="H220" s="394"/>
      <c r="I220" s="394"/>
      <c r="J220" s="394"/>
      <c r="K220" s="394"/>
    </row>
    <row r="221" spans="2:11">
      <c r="B221" s="394"/>
      <c r="C221" s="394"/>
      <c r="D221" s="394"/>
      <c r="E221" s="394"/>
      <c r="F221" s="394"/>
      <c r="G221" s="394"/>
      <c r="H221" s="394"/>
      <c r="I221" s="394"/>
      <c r="J221" s="394"/>
      <c r="K221" s="394"/>
    </row>
    <row r="222" spans="2:11">
      <c r="B222" s="394"/>
      <c r="C222" s="394"/>
      <c r="D222" s="394"/>
      <c r="E222" s="394"/>
      <c r="F222" s="394"/>
      <c r="G222" s="394"/>
      <c r="H222" s="394"/>
      <c r="I222" s="394"/>
      <c r="J222" s="394"/>
      <c r="K222" s="394"/>
    </row>
    <row r="223" spans="2:11">
      <c r="B223" s="394"/>
      <c r="C223" s="394"/>
      <c r="D223" s="394"/>
      <c r="E223" s="394"/>
      <c r="F223" s="394"/>
      <c r="G223" s="394"/>
      <c r="H223" s="394"/>
      <c r="I223" s="394"/>
      <c r="J223" s="394"/>
      <c r="K223" s="394"/>
    </row>
    <row r="224" spans="2:11">
      <c r="B224" s="394"/>
      <c r="C224" s="394"/>
      <c r="D224" s="394"/>
      <c r="E224" s="394"/>
      <c r="F224" s="394"/>
      <c r="G224" s="394"/>
      <c r="H224" s="394"/>
      <c r="I224" s="394"/>
      <c r="J224" s="394"/>
      <c r="K224" s="394"/>
    </row>
    <row r="225" spans="2:11">
      <c r="B225" s="394"/>
      <c r="C225" s="394"/>
      <c r="D225" s="394"/>
      <c r="E225" s="394"/>
      <c r="F225" s="394"/>
      <c r="G225" s="394"/>
      <c r="H225" s="394"/>
      <c r="I225" s="394"/>
      <c r="J225" s="394"/>
      <c r="K225" s="394"/>
    </row>
    <row r="226" spans="2:11">
      <c r="B226" s="394"/>
      <c r="C226" s="394"/>
      <c r="D226" s="394"/>
      <c r="E226" s="394"/>
      <c r="F226" s="394"/>
      <c r="G226" s="394"/>
      <c r="H226" s="394"/>
      <c r="I226" s="394"/>
      <c r="J226" s="394"/>
      <c r="K226" s="394"/>
    </row>
    <row r="227" spans="2:11">
      <c r="B227" s="394"/>
      <c r="C227" s="394"/>
      <c r="D227" s="394"/>
      <c r="E227" s="394"/>
      <c r="F227" s="394"/>
      <c r="G227" s="394"/>
      <c r="H227" s="394"/>
      <c r="I227" s="394"/>
      <c r="J227" s="394"/>
      <c r="K227" s="394"/>
    </row>
    <row r="228" spans="2:11">
      <c r="B228" s="394"/>
      <c r="C228" s="394"/>
      <c r="D228" s="394"/>
      <c r="E228" s="394"/>
      <c r="F228" s="394"/>
      <c r="G228" s="394"/>
      <c r="H228" s="394"/>
      <c r="I228" s="394"/>
      <c r="J228" s="394"/>
      <c r="K228" s="394"/>
    </row>
    <row r="229" spans="2:11">
      <c r="B229" s="394"/>
      <c r="C229" s="394"/>
      <c r="D229" s="394"/>
      <c r="E229" s="394"/>
      <c r="F229" s="394"/>
      <c r="G229" s="394"/>
      <c r="H229" s="394"/>
      <c r="I229" s="394"/>
      <c r="J229" s="394"/>
      <c r="K229" s="394"/>
    </row>
    <row r="230" spans="2:11">
      <c r="B230" s="394"/>
      <c r="C230" s="394"/>
      <c r="D230" s="394"/>
      <c r="E230" s="394"/>
      <c r="F230" s="394"/>
      <c r="G230" s="394"/>
      <c r="H230" s="394"/>
      <c r="I230" s="394"/>
      <c r="J230" s="394"/>
      <c r="K230" s="394"/>
    </row>
    <row r="231" spans="2:11">
      <c r="B231" s="394"/>
      <c r="C231" s="394"/>
      <c r="D231" s="394"/>
      <c r="E231" s="394"/>
      <c r="F231" s="394"/>
      <c r="G231" s="394"/>
      <c r="H231" s="394"/>
      <c r="I231" s="394"/>
      <c r="J231" s="394"/>
      <c r="K231" s="394"/>
    </row>
    <row r="232" spans="2:11">
      <c r="B232" s="394"/>
      <c r="C232" s="394"/>
      <c r="D232" s="394"/>
      <c r="E232" s="394"/>
      <c r="F232" s="394"/>
      <c r="G232" s="394"/>
      <c r="H232" s="394"/>
      <c r="I232" s="394"/>
      <c r="J232" s="394"/>
      <c r="K232" s="394"/>
    </row>
    <row r="233" spans="2:11">
      <c r="B233" s="394"/>
      <c r="C233" s="394"/>
      <c r="D233" s="394"/>
      <c r="E233" s="394"/>
      <c r="F233" s="394"/>
      <c r="G233" s="394"/>
      <c r="H233" s="394"/>
      <c r="I233" s="394"/>
      <c r="J233" s="394"/>
      <c r="K233" s="394"/>
    </row>
    <row r="234" spans="2:11">
      <c r="B234" s="394"/>
      <c r="C234" s="394"/>
      <c r="D234" s="394"/>
      <c r="E234" s="394"/>
      <c r="F234" s="394"/>
      <c r="G234" s="394"/>
      <c r="H234" s="394"/>
      <c r="I234" s="394"/>
      <c r="J234" s="394"/>
      <c r="K234" s="394"/>
    </row>
    <row r="235" spans="2:11">
      <c r="B235" s="394"/>
      <c r="C235" s="394"/>
      <c r="D235" s="394"/>
      <c r="E235" s="394"/>
      <c r="F235" s="394"/>
      <c r="G235" s="394"/>
      <c r="H235" s="394"/>
      <c r="I235" s="394"/>
      <c r="J235" s="394"/>
      <c r="K235" s="394"/>
    </row>
    <row r="236" spans="2:11">
      <c r="B236" s="394"/>
      <c r="C236" s="394"/>
      <c r="D236" s="394"/>
      <c r="E236" s="394"/>
      <c r="F236" s="394"/>
      <c r="G236" s="394"/>
      <c r="H236" s="394"/>
      <c r="I236" s="394"/>
      <c r="J236" s="394"/>
      <c r="K236" s="394"/>
    </row>
    <row r="237" spans="2:11">
      <c r="B237" s="394"/>
      <c r="C237" s="394"/>
      <c r="D237" s="394"/>
      <c r="E237" s="394"/>
      <c r="F237" s="394"/>
      <c r="G237" s="394"/>
      <c r="H237" s="394"/>
      <c r="I237" s="394"/>
      <c r="J237" s="394"/>
      <c r="K237" s="394"/>
    </row>
    <row r="238" spans="2:11">
      <c r="B238" s="394"/>
      <c r="C238" s="394"/>
      <c r="D238" s="394"/>
      <c r="E238" s="394"/>
      <c r="F238" s="394"/>
      <c r="G238" s="394"/>
      <c r="H238" s="394"/>
      <c r="I238" s="394"/>
      <c r="J238" s="394"/>
      <c r="K238" s="394"/>
    </row>
    <row r="239" spans="2:11">
      <c r="B239" s="394"/>
      <c r="C239" s="394"/>
      <c r="D239" s="394"/>
      <c r="E239" s="394"/>
      <c r="F239" s="394"/>
      <c r="G239" s="394"/>
      <c r="H239" s="394"/>
      <c r="I239" s="394"/>
      <c r="J239" s="394"/>
      <c r="K239" s="394"/>
    </row>
    <row r="240" spans="2:11">
      <c r="B240" s="394"/>
      <c r="C240" s="394"/>
      <c r="D240" s="394"/>
      <c r="E240" s="394"/>
      <c r="F240" s="394"/>
      <c r="G240" s="394"/>
      <c r="H240" s="394"/>
      <c r="I240" s="394"/>
      <c r="J240" s="394"/>
      <c r="K240" s="394"/>
    </row>
    <row r="241" spans="2:11">
      <c r="B241" s="394"/>
      <c r="C241" s="394"/>
      <c r="D241" s="394"/>
      <c r="E241" s="394"/>
      <c r="F241" s="394"/>
      <c r="G241" s="394"/>
      <c r="H241" s="394"/>
      <c r="I241" s="394"/>
      <c r="J241" s="394"/>
      <c r="K241" s="394"/>
    </row>
    <row r="242" spans="2:11">
      <c r="B242" s="394"/>
      <c r="C242" s="394"/>
      <c r="D242" s="394"/>
      <c r="E242" s="394"/>
      <c r="F242" s="394"/>
      <c r="G242" s="394"/>
      <c r="H242" s="394"/>
      <c r="I242" s="394"/>
      <c r="J242" s="394"/>
      <c r="K242" s="394"/>
    </row>
    <row r="243" spans="2:11">
      <c r="B243" s="394"/>
      <c r="C243" s="394"/>
      <c r="D243" s="394"/>
      <c r="E243" s="394"/>
      <c r="F243" s="394"/>
      <c r="G243" s="394"/>
      <c r="H243" s="394"/>
      <c r="I243" s="394"/>
      <c r="J243" s="394"/>
      <c r="K243" s="394"/>
    </row>
    <row r="244" spans="2:11">
      <c r="B244" s="394"/>
      <c r="C244" s="394"/>
      <c r="D244" s="394"/>
      <c r="E244" s="394"/>
      <c r="F244" s="394"/>
      <c r="G244" s="394"/>
      <c r="H244" s="394"/>
      <c r="I244" s="394"/>
      <c r="J244" s="394"/>
      <c r="K244" s="394"/>
    </row>
    <row r="245" spans="2:11">
      <c r="B245" s="394"/>
      <c r="C245" s="394"/>
      <c r="D245" s="394"/>
      <c r="E245" s="394"/>
      <c r="F245" s="394"/>
      <c r="G245" s="394"/>
      <c r="H245" s="394"/>
      <c r="I245" s="394"/>
      <c r="J245" s="394"/>
      <c r="K245" s="394"/>
    </row>
    <row r="246" spans="2:11">
      <c r="B246" s="394"/>
      <c r="C246" s="394"/>
      <c r="D246" s="394"/>
      <c r="E246" s="394"/>
      <c r="F246" s="394"/>
      <c r="G246" s="394"/>
      <c r="H246" s="394"/>
      <c r="I246" s="394"/>
      <c r="J246" s="394"/>
      <c r="K246" s="394"/>
    </row>
    <row r="247" spans="2:11">
      <c r="B247" s="394"/>
      <c r="C247" s="394"/>
      <c r="D247" s="394"/>
      <c r="E247" s="394"/>
      <c r="F247" s="394"/>
      <c r="G247" s="394"/>
      <c r="H247" s="394"/>
      <c r="I247" s="394"/>
      <c r="J247" s="394"/>
      <c r="K247" s="394"/>
    </row>
    <row r="248" spans="2:11">
      <c r="B248" s="394"/>
      <c r="C248" s="394"/>
      <c r="D248" s="394"/>
      <c r="E248" s="394"/>
      <c r="F248" s="394"/>
      <c r="G248" s="394"/>
      <c r="H248" s="394"/>
      <c r="I248" s="394"/>
      <c r="J248" s="394"/>
      <c r="K248" s="394"/>
    </row>
    <row r="249" spans="2:11">
      <c r="B249" s="394"/>
      <c r="C249" s="394"/>
      <c r="D249" s="394"/>
      <c r="E249" s="394"/>
      <c r="F249" s="394"/>
      <c r="G249" s="394"/>
      <c r="H249" s="394"/>
      <c r="I249" s="394"/>
      <c r="J249" s="394"/>
      <c r="K249" s="394"/>
    </row>
    <row r="250" spans="2:11">
      <c r="B250" s="394"/>
      <c r="C250" s="394"/>
      <c r="D250" s="394"/>
      <c r="E250" s="394"/>
      <c r="F250" s="394"/>
      <c r="G250" s="394"/>
      <c r="H250" s="394"/>
      <c r="I250" s="394"/>
      <c r="J250" s="394"/>
      <c r="K250" s="394"/>
    </row>
    <row r="251" spans="2:11">
      <c r="B251" s="394"/>
      <c r="C251" s="394"/>
      <c r="D251" s="394"/>
      <c r="E251" s="394"/>
      <c r="F251" s="394"/>
      <c r="G251" s="394"/>
      <c r="H251" s="394"/>
      <c r="I251" s="394"/>
      <c r="J251" s="394"/>
      <c r="K251" s="394"/>
    </row>
    <row r="252" spans="2:11">
      <c r="B252" s="394"/>
      <c r="C252" s="394"/>
      <c r="D252" s="394"/>
      <c r="E252" s="394"/>
      <c r="F252" s="394"/>
      <c r="G252" s="394"/>
      <c r="H252" s="394"/>
      <c r="I252" s="394"/>
      <c r="J252" s="394"/>
      <c r="K252" s="394"/>
    </row>
    <row r="253" spans="2:11">
      <c r="B253" s="394"/>
      <c r="C253" s="394"/>
      <c r="D253" s="394"/>
      <c r="E253" s="394"/>
      <c r="F253" s="394"/>
      <c r="G253" s="394"/>
      <c r="H253" s="394"/>
      <c r="I253" s="394"/>
      <c r="J253" s="394"/>
      <c r="K253" s="394"/>
    </row>
    <row r="254" spans="2:11">
      <c r="B254" s="394"/>
      <c r="C254" s="394"/>
      <c r="D254" s="394"/>
      <c r="E254" s="394"/>
      <c r="F254" s="394"/>
      <c r="G254" s="394"/>
      <c r="H254" s="394"/>
      <c r="I254" s="394"/>
      <c r="J254" s="394"/>
      <c r="K254" s="394"/>
    </row>
    <row r="255" spans="2:11">
      <c r="B255" s="394"/>
      <c r="C255" s="394"/>
      <c r="D255" s="394"/>
      <c r="E255" s="394"/>
      <c r="F255" s="394"/>
      <c r="G255" s="394"/>
      <c r="H255" s="394"/>
      <c r="I255" s="394"/>
      <c r="J255" s="394"/>
      <c r="K255" s="394"/>
    </row>
    <row r="256" spans="2:11">
      <c r="B256" s="394"/>
      <c r="C256" s="394"/>
      <c r="D256" s="394"/>
      <c r="E256" s="394"/>
      <c r="F256" s="394"/>
      <c r="G256" s="394"/>
      <c r="H256" s="394"/>
      <c r="I256" s="394"/>
      <c r="J256" s="394"/>
      <c r="K256" s="394"/>
    </row>
    <row r="257" spans="2:11">
      <c r="B257" s="394"/>
      <c r="C257" s="394"/>
      <c r="D257" s="394"/>
      <c r="E257" s="394"/>
      <c r="F257" s="394"/>
      <c r="G257" s="394"/>
      <c r="H257" s="394"/>
      <c r="I257" s="394"/>
      <c r="J257" s="394"/>
      <c r="K257" s="394"/>
    </row>
    <row r="258" spans="2:11">
      <c r="B258" s="394"/>
      <c r="C258" s="394"/>
      <c r="D258" s="394"/>
      <c r="E258" s="394"/>
      <c r="F258" s="394"/>
      <c r="G258" s="394"/>
      <c r="H258" s="394"/>
      <c r="I258" s="394"/>
      <c r="J258" s="394"/>
      <c r="K258" s="394"/>
    </row>
    <row r="259" spans="2:11">
      <c r="B259" s="394"/>
      <c r="C259" s="394"/>
      <c r="D259" s="394"/>
      <c r="E259" s="394"/>
      <c r="F259" s="394"/>
      <c r="G259" s="394"/>
      <c r="H259" s="394"/>
      <c r="I259" s="394"/>
      <c r="J259" s="394"/>
      <c r="K259" s="394"/>
    </row>
    <row r="260" spans="2:11">
      <c r="B260" s="394"/>
      <c r="C260" s="394"/>
      <c r="D260" s="394"/>
      <c r="E260" s="394"/>
      <c r="F260" s="394"/>
      <c r="G260" s="394"/>
      <c r="H260" s="394"/>
      <c r="I260" s="394"/>
      <c r="J260" s="394"/>
      <c r="K260" s="394"/>
    </row>
    <row r="261" spans="2:11">
      <c r="B261" s="394"/>
      <c r="C261" s="394"/>
      <c r="D261" s="394"/>
      <c r="E261" s="394"/>
      <c r="F261" s="394"/>
      <c r="G261" s="394"/>
      <c r="H261" s="394"/>
      <c r="I261" s="394"/>
      <c r="J261" s="394"/>
      <c r="K261" s="394"/>
    </row>
    <row r="262" spans="2:11">
      <c r="B262" s="394"/>
      <c r="C262" s="394"/>
      <c r="D262" s="394"/>
      <c r="E262" s="394"/>
      <c r="F262" s="394"/>
      <c r="G262" s="394"/>
      <c r="H262" s="394"/>
      <c r="I262" s="394"/>
      <c r="J262" s="394"/>
      <c r="K262" s="394"/>
    </row>
    <row r="263" spans="2:11">
      <c r="B263" s="394"/>
      <c r="C263" s="394"/>
      <c r="D263" s="394"/>
      <c r="E263" s="394"/>
      <c r="F263" s="394"/>
      <c r="G263" s="394"/>
      <c r="H263" s="394"/>
      <c r="I263" s="394"/>
      <c r="J263" s="394"/>
      <c r="K263" s="394"/>
    </row>
    <row r="264" spans="2:11">
      <c r="B264" s="394"/>
      <c r="C264" s="394"/>
      <c r="D264" s="394"/>
      <c r="E264" s="394"/>
      <c r="F264" s="394"/>
      <c r="G264" s="394"/>
      <c r="H264" s="394"/>
      <c r="I264" s="394"/>
      <c r="J264" s="394"/>
      <c r="K264" s="394"/>
    </row>
    <row r="265" spans="2:11">
      <c r="B265" s="394"/>
      <c r="C265" s="394"/>
      <c r="D265" s="394"/>
      <c r="E265" s="394"/>
      <c r="F265" s="394"/>
      <c r="G265" s="394"/>
      <c r="H265" s="394"/>
      <c r="I265" s="394"/>
      <c r="J265" s="394"/>
      <c r="K265" s="394"/>
    </row>
    <row r="266" spans="2:11">
      <c r="B266" s="394"/>
      <c r="C266" s="394"/>
      <c r="D266" s="394"/>
      <c r="E266" s="394"/>
      <c r="F266" s="394"/>
      <c r="G266" s="394"/>
      <c r="H266" s="394"/>
      <c r="I266" s="394"/>
      <c r="J266" s="394"/>
      <c r="K266" s="394"/>
    </row>
    <row r="267" spans="2:11">
      <c r="B267" s="394"/>
      <c r="C267" s="394"/>
      <c r="D267" s="394"/>
      <c r="E267" s="394"/>
      <c r="F267" s="394"/>
      <c r="G267" s="394"/>
      <c r="H267" s="394"/>
      <c r="I267" s="394"/>
      <c r="J267" s="394"/>
      <c r="K267" s="394"/>
    </row>
    <row r="268" spans="2:11">
      <c r="B268" s="394"/>
      <c r="C268" s="394"/>
      <c r="D268" s="394"/>
      <c r="E268" s="394"/>
      <c r="F268" s="394"/>
      <c r="G268" s="394"/>
      <c r="H268" s="394"/>
      <c r="I268" s="394"/>
      <c r="J268" s="394"/>
      <c r="K268" s="394"/>
    </row>
    <row r="269" spans="2:11">
      <c r="B269" s="394"/>
      <c r="C269" s="394"/>
      <c r="D269" s="394"/>
      <c r="E269" s="394"/>
      <c r="F269" s="394"/>
      <c r="G269" s="394"/>
      <c r="H269" s="394"/>
      <c r="I269" s="394"/>
      <c r="J269" s="394"/>
      <c r="K269" s="394"/>
    </row>
    <row r="270" spans="2:11">
      <c r="B270" s="394"/>
      <c r="C270" s="394"/>
      <c r="D270" s="394"/>
      <c r="E270" s="394"/>
      <c r="F270" s="394"/>
      <c r="G270" s="394"/>
      <c r="H270" s="394"/>
      <c r="I270" s="394"/>
      <c r="J270" s="394"/>
      <c r="K270" s="394"/>
    </row>
    <row r="271" spans="2:11">
      <c r="B271" s="394"/>
      <c r="C271" s="394"/>
      <c r="D271" s="394"/>
      <c r="E271" s="394"/>
      <c r="F271" s="394"/>
      <c r="G271" s="394"/>
      <c r="H271" s="394"/>
      <c r="I271" s="394"/>
      <c r="J271" s="394"/>
      <c r="K271" s="394"/>
    </row>
    <row r="272" spans="2:11">
      <c r="B272" s="394"/>
      <c r="C272" s="394"/>
      <c r="D272" s="394"/>
      <c r="E272" s="394"/>
      <c r="F272" s="394"/>
      <c r="G272" s="394"/>
      <c r="H272" s="394"/>
      <c r="I272" s="394"/>
      <c r="J272" s="394"/>
      <c r="K272" s="394"/>
    </row>
    <row r="273" spans="2:11">
      <c r="B273" s="394"/>
      <c r="C273" s="394"/>
      <c r="D273" s="394"/>
      <c r="E273" s="394"/>
      <c r="F273" s="394"/>
      <c r="G273" s="394"/>
      <c r="H273" s="394"/>
      <c r="I273" s="394"/>
      <c r="J273" s="394"/>
      <c r="K273" s="394"/>
    </row>
    <row r="274" spans="2:11">
      <c r="B274" s="394"/>
      <c r="C274" s="394"/>
      <c r="D274" s="394"/>
      <c r="E274" s="394"/>
      <c r="F274" s="394"/>
      <c r="G274" s="394"/>
      <c r="H274" s="394"/>
      <c r="I274" s="394"/>
      <c r="J274" s="394"/>
      <c r="K274" s="394"/>
    </row>
    <row r="275" spans="2:11">
      <c r="B275" s="394"/>
      <c r="C275" s="394"/>
      <c r="D275" s="394"/>
      <c r="E275" s="394"/>
      <c r="F275" s="394"/>
      <c r="G275" s="394"/>
      <c r="H275" s="394"/>
      <c r="I275" s="394"/>
      <c r="J275" s="394"/>
      <c r="K275" s="394"/>
    </row>
    <row r="276" spans="2:11">
      <c r="B276" s="394"/>
      <c r="C276" s="394"/>
      <c r="D276" s="394"/>
      <c r="E276" s="394"/>
      <c r="F276" s="394"/>
      <c r="G276" s="394"/>
      <c r="H276" s="394"/>
      <c r="I276" s="394"/>
      <c r="J276" s="394"/>
      <c r="K276" s="394"/>
    </row>
    <row r="277" spans="2:11">
      <c r="B277" s="394"/>
      <c r="C277" s="394"/>
      <c r="D277" s="394"/>
      <c r="E277" s="394"/>
      <c r="F277" s="394"/>
      <c r="G277" s="394"/>
      <c r="H277" s="394"/>
      <c r="I277" s="394"/>
      <c r="J277" s="394"/>
      <c r="K277" s="394"/>
    </row>
    <row r="278" spans="2:11">
      <c r="B278" s="394"/>
      <c r="C278" s="394"/>
      <c r="D278" s="394"/>
      <c r="E278" s="394"/>
      <c r="F278" s="394"/>
      <c r="G278" s="394"/>
      <c r="H278" s="394"/>
      <c r="I278" s="394"/>
      <c r="J278" s="394"/>
      <c r="K278" s="394"/>
    </row>
    <row r="279" spans="2:11">
      <c r="B279" s="394"/>
      <c r="C279" s="394"/>
      <c r="D279" s="394"/>
      <c r="E279" s="394"/>
      <c r="F279" s="394"/>
      <c r="G279" s="394"/>
      <c r="H279" s="394"/>
      <c r="I279" s="394"/>
      <c r="J279" s="394"/>
      <c r="K279" s="394"/>
    </row>
    <row r="280" spans="2:11">
      <c r="B280" s="394"/>
      <c r="C280" s="394"/>
      <c r="D280" s="394"/>
      <c r="E280" s="394"/>
      <c r="F280" s="394"/>
      <c r="G280" s="394"/>
      <c r="H280" s="394"/>
      <c r="I280" s="394"/>
      <c r="J280" s="394"/>
      <c r="K280" s="394"/>
    </row>
    <row r="281" spans="2:11">
      <c r="B281" s="394"/>
      <c r="C281" s="394"/>
      <c r="D281" s="394"/>
      <c r="E281" s="394"/>
      <c r="F281" s="394"/>
      <c r="G281" s="394"/>
      <c r="H281" s="394"/>
      <c r="I281" s="394"/>
      <c r="J281" s="394"/>
      <c r="K281" s="394"/>
    </row>
    <row r="282" spans="2:11">
      <c r="B282" s="394"/>
      <c r="C282" s="394"/>
      <c r="D282" s="394"/>
      <c r="E282" s="394"/>
      <c r="F282" s="394"/>
      <c r="G282" s="394"/>
      <c r="H282" s="394"/>
      <c r="I282" s="394"/>
      <c r="J282" s="394"/>
      <c r="K282" s="394"/>
    </row>
    <row r="283" spans="2:11">
      <c r="B283" s="394"/>
      <c r="C283" s="394"/>
      <c r="D283" s="394"/>
      <c r="E283" s="394"/>
      <c r="F283" s="394"/>
      <c r="G283" s="394"/>
      <c r="H283" s="394"/>
      <c r="I283" s="394"/>
      <c r="J283" s="394"/>
      <c r="K283" s="394"/>
    </row>
    <row r="284" spans="2:11">
      <c r="B284" s="394"/>
      <c r="C284" s="394"/>
      <c r="D284" s="394"/>
      <c r="E284" s="394"/>
      <c r="F284" s="394"/>
      <c r="G284" s="394"/>
      <c r="H284" s="394"/>
      <c r="I284" s="394"/>
      <c r="J284" s="394"/>
      <c r="K284" s="394"/>
    </row>
    <row r="285" spans="2:11">
      <c r="B285" s="394"/>
      <c r="C285" s="394"/>
      <c r="D285" s="394"/>
      <c r="E285" s="394"/>
      <c r="F285" s="394"/>
      <c r="G285" s="394"/>
      <c r="H285" s="394"/>
      <c r="I285" s="394"/>
      <c r="J285" s="394"/>
      <c r="K285" s="394"/>
    </row>
    <row r="286" spans="2:11">
      <c r="B286" s="394"/>
      <c r="C286" s="394"/>
      <c r="D286" s="394"/>
      <c r="E286" s="394"/>
      <c r="F286" s="394"/>
      <c r="G286" s="394"/>
      <c r="H286" s="394"/>
      <c r="I286" s="394"/>
      <c r="J286" s="394"/>
      <c r="K286" s="394"/>
    </row>
    <row r="287" spans="2:11">
      <c r="B287" s="394"/>
      <c r="C287" s="394"/>
      <c r="D287" s="394"/>
      <c r="E287" s="394"/>
      <c r="F287" s="394"/>
      <c r="G287" s="394"/>
      <c r="H287" s="394"/>
      <c r="I287" s="394"/>
      <c r="J287" s="394"/>
      <c r="K287" s="394"/>
    </row>
    <row r="288" spans="2:11">
      <c r="B288" s="394"/>
      <c r="C288" s="394"/>
      <c r="D288" s="394"/>
      <c r="E288" s="394"/>
      <c r="F288" s="394"/>
      <c r="G288" s="394"/>
      <c r="H288" s="394"/>
      <c r="I288" s="394"/>
      <c r="J288" s="394"/>
      <c r="K288" s="394"/>
    </row>
    <row r="289" spans="2:11">
      <c r="B289" s="394"/>
      <c r="C289" s="394"/>
      <c r="D289" s="394"/>
      <c r="E289" s="394"/>
      <c r="F289" s="394"/>
      <c r="G289" s="394"/>
      <c r="H289" s="394"/>
      <c r="I289" s="394"/>
      <c r="J289" s="394"/>
      <c r="K289" s="394"/>
    </row>
    <row r="290" spans="2:11">
      <c r="B290" s="394"/>
      <c r="C290" s="394"/>
      <c r="D290" s="394"/>
      <c r="E290" s="394"/>
      <c r="F290" s="394"/>
      <c r="G290" s="394"/>
      <c r="H290" s="394"/>
      <c r="I290" s="394"/>
      <c r="J290" s="394"/>
      <c r="K290" s="394"/>
    </row>
    <row r="291" spans="2:11">
      <c r="B291" s="394"/>
      <c r="C291" s="394"/>
      <c r="D291" s="394"/>
      <c r="E291" s="394"/>
      <c r="F291" s="394"/>
      <c r="G291" s="394"/>
      <c r="H291" s="394"/>
      <c r="I291" s="394"/>
      <c r="J291" s="394"/>
      <c r="K291" s="394"/>
    </row>
    <row r="292" spans="2:11">
      <c r="B292" s="394"/>
      <c r="C292" s="394"/>
      <c r="D292" s="394"/>
      <c r="E292" s="394"/>
      <c r="F292" s="394"/>
      <c r="G292" s="394"/>
      <c r="H292" s="394"/>
      <c r="I292" s="394"/>
      <c r="J292" s="394"/>
      <c r="K292" s="394"/>
    </row>
    <row r="293" spans="2:11">
      <c r="B293" s="394"/>
      <c r="C293" s="394"/>
      <c r="D293" s="394"/>
      <c r="E293" s="394"/>
      <c r="F293" s="394"/>
      <c r="G293" s="394"/>
      <c r="H293" s="394"/>
      <c r="I293" s="394"/>
      <c r="J293" s="394"/>
      <c r="K293" s="394"/>
    </row>
    <row r="294" spans="2:11">
      <c r="B294" s="394"/>
      <c r="C294" s="394"/>
      <c r="D294" s="394"/>
      <c r="E294" s="394"/>
      <c r="F294" s="394"/>
      <c r="G294" s="394"/>
      <c r="H294" s="394"/>
      <c r="I294" s="394"/>
      <c r="J294" s="394"/>
      <c r="K294" s="394"/>
    </row>
    <row r="295" spans="2:11">
      <c r="B295" s="394"/>
      <c r="C295" s="394"/>
      <c r="D295" s="394"/>
      <c r="E295" s="394"/>
      <c r="F295" s="394"/>
      <c r="G295" s="394"/>
      <c r="H295" s="394"/>
      <c r="I295" s="394"/>
      <c r="J295" s="394"/>
      <c r="K295" s="394"/>
    </row>
    <row r="296" spans="2:11">
      <c r="B296" s="394"/>
      <c r="C296" s="394"/>
      <c r="D296" s="394"/>
      <c r="E296" s="394"/>
      <c r="F296" s="394"/>
      <c r="G296" s="394"/>
      <c r="H296" s="394"/>
      <c r="I296" s="394"/>
      <c r="J296" s="394"/>
      <c r="K296" s="394"/>
    </row>
    <row r="297" spans="2:11">
      <c r="B297" s="394"/>
      <c r="C297" s="394"/>
      <c r="D297" s="394"/>
      <c r="E297" s="394"/>
      <c r="F297" s="394"/>
      <c r="G297" s="394"/>
      <c r="H297" s="394"/>
      <c r="I297" s="394"/>
      <c r="J297" s="394"/>
      <c r="K297" s="394"/>
    </row>
    <row r="298" spans="2:11">
      <c r="B298" s="394"/>
      <c r="C298" s="394"/>
      <c r="D298" s="394"/>
      <c r="E298" s="394"/>
      <c r="F298" s="394"/>
      <c r="G298" s="394"/>
      <c r="H298" s="394"/>
      <c r="I298" s="394"/>
      <c r="J298" s="394"/>
      <c r="K298" s="394"/>
    </row>
    <row r="299" spans="2:11">
      <c r="B299" s="394"/>
      <c r="C299" s="394"/>
      <c r="D299" s="394"/>
      <c r="E299" s="394"/>
      <c r="F299" s="394"/>
      <c r="G299" s="394"/>
      <c r="H299" s="394"/>
      <c r="I299" s="394"/>
      <c r="J299" s="394"/>
      <c r="K299" s="394"/>
    </row>
    <row r="300" spans="2:11">
      <c r="B300" s="394"/>
      <c r="C300" s="394"/>
      <c r="D300" s="394"/>
      <c r="E300" s="394"/>
      <c r="F300" s="394"/>
      <c r="G300" s="394"/>
      <c r="H300" s="394"/>
      <c r="I300" s="394"/>
      <c r="J300" s="394"/>
      <c r="K300" s="394"/>
    </row>
    <row r="301" spans="2:11">
      <c r="B301" s="394"/>
      <c r="C301" s="394"/>
      <c r="D301" s="394"/>
      <c r="E301" s="394"/>
      <c r="F301" s="394"/>
      <c r="G301" s="394"/>
      <c r="H301" s="394"/>
      <c r="I301" s="394"/>
      <c r="J301" s="394"/>
      <c r="K301" s="394"/>
    </row>
    <row r="302" spans="2:11">
      <c r="B302" s="394"/>
      <c r="C302" s="394"/>
      <c r="D302" s="394"/>
      <c r="E302" s="394"/>
      <c r="F302" s="394"/>
      <c r="G302" s="394"/>
      <c r="H302" s="394"/>
      <c r="I302" s="394"/>
      <c r="J302" s="394"/>
      <c r="K302" s="394"/>
    </row>
    <row r="303" spans="2:11">
      <c r="B303" s="394"/>
      <c r="C303" s="394"/>
      <c r="D303" s="394"/>
      <c r="E303" s="394"/>
      <c r="F303" s="394"/>
      <c r="G303" s="394"/>
      <c r="H303" s="394"/>
      <c r="I303" s="394"/>
      <c r="J303" s="394"/>
      <c r="K303" s="394"/>
    </row>
    <row r="304" spans="2:11">
      <c r="B304" s="394"/>
      <c r="C304" s="394"/>
      <c r="D304" s="394"/>
      <c r="E304" s="394"/>
      <c r="F304" s="394"/>
      <c r="G304" s="394"/>
      <c r="H304" s="394"/>
      <c r="I304" s="394"/>
      <c r="J304" s="394"/>
      <c r="K304" s="394"/>
    </row>
    <row r="305" spans="2:11">
      <c r="B305" s="394"/>
      <c r="C305" s="394"/>
      <c r="D305" s="394"/>
      <c r="E305" s="394"/>
      <c r="F305" s="394"/>
      <c r="G305" s="394"/>
      <c r="H305" s="394"/>
      <c r="I305" s="394"/>
      <c r="J305" s="394"/>
      <c r="K305" s="394"/>
    </row>
    <row r="306" spans="2:11">
      <c r="B306" s="394"/>
      <c r="C306" s="394"/>
      <c r="D306" s="394"/>
      <c r="E306" s="394"/>
      <c r="F306" s="394"/>
      <c r="G306" s="394"/>
      <c r="H306" s="394"/>
      <c r="I306" s="394"/>
      <c r="J306" s="394"/>
      <c r="K306" s="394"/>
    </row>
    <row r="307" spans="2:11">
      <c r="B307" s="394"/>
      <c r="C307" s="394"/>
      <c r="D307" s="394"/>
      <c r="E307" s="394"/>
      <c r="F307" s="394"/>
      <c r="G307" s="394"/>
      <c r="H307" s="394"/>
      <c r="I307" s="394"/>
      <c r="J307" s="394"/>
      <c r="K307" s="394"/>
    </row>
    <row r="308" spans="2:11">
      <c r="B308" s="394"/>
      <c r="C308" s="394"/>
      <c r="D308" s="394"/>
      <c r="E308" s="394"/>
      <c r="F308" s="394"/>
      <c r="G308" s="394"/>
      <c r="H308" s="394"/>
      <c r="I308" s="394"/>
      <c r="J308" s="394"/>
      <c r="K308" s="394"/>
    </row>
    <row r="309" spans="2:11">
      <c r="B309" s="394"/>
      <c r="C309" s="394"/>
      <c r="D309" s="394"/>
      <c r="E309" s="394"/>
      <c r="F309" s="394"/>
      <c r="G309" s="394"/>
      <c r="H309" s="394"/>
      <c r="I309" s="394"/>
      <c r="J309" s="394"/>
      <c r="K309" s="394"/>
    </row>
    <row r="310" spans="2:11">
      <c r="B310" s="394"/>
      <c r="C310" s="394"/>
      <c r="D310" s="394"/>
      <c r="E310" s="394"/>
      <c r="F310" s="394"/>
      <c r="G310" s="394"/>
      <c r="H310" s="394"/>
      <c r="I310" s="394"/>
      <c r="J310" s="394"/>
      <c r="K310" s="394"/>
    </row>
    <row r="311" spans="2:11">
      <c r="B311" s="394"/>
      <c r="C311" s="394"/>
      <c r="D311" s="394"/>
      <c r="E311" s="394"/>
      <c r="F311" s="394"/>
      <c r="G311" s="394"/>
      <c r="H311" s="394"/>
      <c r="I311" s="394"/>
      <c r="J311" s="394"/>
      <c r="K311" s="394"/>
    </row>
    <row r="312" spans="2:11">
      <c r="B312" s="394"/>
      <c r="C312" s="394"/>
      <c r="D312" s="394"/>
      <c r="E312" s="394"/>
      <c r="F312" s="394"/>
      <c r="G312" s="394"/>
      <c r="H312" s="394"/>
      <c r="I312" s="394"/>
      <c r="J312" s="394"/>
      <c r="K312" s="394"/>
    </row>
    <row r="313" spans="2:11">
      <c r="B313" s="394"/>
      <c r="C313" s="394"/>
      <c r="D313" s="394"/>
      <c r="E313" s="394"/>
      <c r="F313" s="394"/>
      <c r="G313" s="394"/>
      <c r="H313" s="394"/>
      <c r="I313" s="394"/>
      <c r="J313" s="394"/>
      <c r="K313" s="394"/>
    </row>
    <row r="314" spans="2:11">
      <c r="B314" s="394"/>
      <c r="C314" s="394"/>
      <c r="D314" s="394"/>
      <c r="E314" s="394"/>
      <c r="F314" s="394"/>
      <c r="G314" s="394"/>
      <c r="H314" s="394"/>
      <c r="I314" s="394"/>
      <c r="J314" s="394"/>
      <c r="K314" s="394"/>
    </row>
    <row r="315" spans="2:11">
      <c r="B315" s="394"/>
      <c r="C315" s="394"/>
      <c r="D315" s="394"/>
      <c r="E315" s="394"/>
      <c r="F315" s="394"/>
      <c r="G315" s="394"/>
      <c r="H315" s="394"/>
      <c r="I315" s="394"/>
      <c r="J315" s="394"/>
      <c r="K315" s="394"/>
    </row>
    <row r="316" spans="2:11">
      <c r="B316" s="394"/>
      <c r="C316" s="394"/>
      <c r="D316" s="394"/>
      <c r="E316" s="394"/>
      <c r="F316" s="394"/>
      <c r="G316" s="394"/>
      <c r="H316" s="394"/>
      <c r="I316" s="394"/>
      <c r="J316" s="394"/>
      <c r="K316" s="394"/>
    </row>
    <row r="317" spans="2:11">
      <c r="B317" s="394"/>
      <c r="C317" s="394"/>
      <c r="D317" s="394"/>
      <c r="E317" s="394"/>
      <c r="F317" s="394"/>
      <c r="G317" s="394"/>
      <c r="H317" s="394"/>
      <c r="I317" s="394"/>
      <c r="J317" s="394"/>
      <c r="K317" s="394"/>
    </row>
    <row r="318" spans="2:11">
      <c r="B318" s="394"/>
      <c r="C318" s="394"/>
      <c r="D318" s="394"/>
      <c r="E318" s="394"/>
      <c r="F318" s="394"/>
      <c r="G318" s="394"/>
      <c r="H318" s="394"/>
      <c r="I318" s="394"/>
      <c r="J318" s="394"/>
      <c r="K318" s="394"/>
    </row>
  </sheetData>
  <sheetProtection algorithmName="SHA-512" hashValue="X5se+E8fuKzuHuNJbBSBHCbt1COl6W3KgasAVlXJTiGkVpUevb0KzC7JcNBJ3jLMRXEbel0DRGkeldsCOdQp8g==" saltValue="2aLxynaj8a8QFmxULPOeRQ==" spinCount="100000" sheet="1" objects="1" scenarios="1"/>
  <mergeCells count="155">
    <mergeCell ref="B2:K2"/>
    <mergeCell ref="B56:K57"/>
    <mergeCell ref="B58:K58"/>
    <mergeCell ref="B55:K55"/>
    <mergeCell ref="B311:K312"/>
    <mergeCell ref="B313:K314"/>
    <mergeCell ref="B315:K316"/>
    <mergeCell ref="B317:K318"/>
    <mergeCell ref="B92:K92"/>
    <mergeCell ref="B96:K96"/>
    <mergeCell ref="B301:K302"/>
    <mergeCell ref="B303:K304"/>
    <mergeCell ref="B305:K306"/>
    <mergeCell ref="B307:K308"/>
    <mergeCell ref="B309:K310"/>
    <mergeCell ref="B291:K292"/>
    <mergeCell ref="B293:K294"/>
    <mergeCell ref="B295:K296"/>
    <mergeCell ref="B297:K298"/>
    <mergeCell ref="B299:K300"/>
    <mergeCell ref="B281:K282"/>
    <mergeCell ref="B283:K284"/>
    <mergeCell ref="B285:K286"/>
    <mergeCell ref="B287:K288"/>
    <mergeCell ref="B289:K290"/>
    <mergeCell ref="B271:K272"/>
    <mergeCell ref="B273:K274"/>
    <mergeCell ref="B275:K276"/>
    <mergeCell ref="B277:K278"/>
    <mergeCell ref="B279:K280"/>
    <mergeCell ref="B261:K262"/>
    <mergeCell ref="B263:K264"/>
    <mergeCell ref="B265:K266"/>
    <mergeCell ref="B267:K268"/>
    <mergeCell ref="B269:K270"/>
    <mergeCell ref="B251:K252"/>
    <mergeCell ref="B253:K254"/>
    <mergeCell ref="B255:K256"/>
    <mergeCell ref="B257:K258"/>
    <mergeCell ref="B259:K260"/>
    <mergeCell ref="B241:K242"/>
    <mergeCell ref="B243:K244"/>
    <mergeCell ref="B245:K246"/>
    <mergeCell ref="B247:K248"/>
    <mergeCell ref="B249:K250"/>
    <mergeCell ref="B231:K232"/>
    <mergeCell ref="B233:K234"/>
    <mergeCell ref="B235:K236"/>
    <mergeCell ref="B237:K238"/>
    <mergeCell ref="B239:K240"/>
    <mergeCell ref="B221:K222"/>
    <mergeCell ref="B223:K224"/>
    <mergeCell ref="B225:K226"/>
    <mergeCell ref="B227:K228"/>
    <mergeCell ref="B229:K230"/>
    <mergeCell ref="B211:K212"/>
    <mergeCell ref="B213:K214"/>
    <mergeCell ref="B215:K216"/>
    <mergeCell ref="B217:K218"/>
    <mergeCell ref="B219:K220"/>
    <mergeCell ref="B201:K202"/>
    <mergeCell ref="B203:K204"/>
    <mergeCell ref="B205:K206"/>
    <mergeCell ref="B207:K208"/>
    <mergeCell ref="B209:K210"/>
    <mergeCell ref="B191:K192"/>
    <mergeCell ref="B193:K194"/>
    <mergeCell ref="B195:K196"/>
    <mergeCell ref="B197:K198"/>
    <mergeCell ref="B199:K200"/>
    <mergeCell ref="B181:K182"/>
    <mergeCell ref="B183:K184"/>
    <mergeCell ref="B185:K186"/>
    <mergeCell ref="B187:K188"/>
    <mergeCell ref="B189:K190"/>
    <mergeCell ref="B171:K172"/>
    <mergeCell ref="B173:K174"/>
    <mergeCell ref="B175:K176"/>
    <mergeCell ref="B177:K178"/>
    <mergeCell ref="B179:K180"/>
    <mergeCell ref="B161:K162"/>
    <mergeCell ref="B163:K164"/>
    <mergeCell ref="B165:K166"/>
    <mergeCell ref="B167:K168"/>
    <mergeCell ref="B169:K170"/>
    <mergeCell ref="B151:K152"/>
    <mergeCell ref="B153:K154"/>
    <mergeCell ref="B155:K156"/>
    <mergeCell ref="B157:K158"/>
    <mergeCell ref="B159:K160"/>
    <mergeCell ref="B141:K142"/>
    <mergeCell ref="B143:K144"/>
    <mergeCell ref="B145:K146"/>
    <mergeCell ref="B147:K148"/>
    <mergeCell ref="B149:K150"/>
    <mergeCell ref="B131:K132"/>
    <mergeCell ref="B133:K134"/>
    <mergeCell ref="B135:K136"/>
    <mergeCell ref="B137:K138"/>
    <mergeCell ref="B139:K140"/>
    <mergeCell ref="B121:K122"/>
    <mergeCell ref="B123:K124"/>
    <mergeCell ref="B125:K126"/>
    <mergeCell ref="B127:K128"/>
    <mergeCell ref="B129:K130"/>
    <mergeCell ref="B111:K112"/>
    <mergeCell ref="B113:K114"/>
    <mergeCell ref="B115:K116"/>
    <mergeCell ref="B117:K118"/>
    <mergeCell ref="B119:K120"/>
    <mergeCell ref="B101:K102"/>
    <mergeCell ref="B103:K104"/>
    <mergeCell ref="B105:K106"/>
    <mergeCell ref="B107:K108"/>
    <mergeCell ref="B109:K110"/>
    <mergeCell ref="B28:K28"/>
    <mergeCell ref="B36:L36"/>
    <mergeCell ref="B31:K32"/>
    <mergeCell ref="B33:K34"/>
    <mergeCell ref="B90:K91"/>
    <mergeCell ref="B93:K95"/>
    <mergeCell ref="B97:K100"/>
    <mergeCell ref="B73:K74"/>
    <mergeCell ref="B80:K81"/>
    <mergeCell ref="B82:K83"/>
    <mergeCell ref="B84:K85"/>
    <mergeCell ref="B52:K54"/>
    <mergeCell ref="B59:K61"/>
    <mergeCell ref="B62:K62"/>
    <mergeCell ref="B63:K64"/>
    <mergeCell ref="B65:K65"/>
    <mergeCell ref="B40:K40"/>
    <mergeCell ref="B41:K41"/>
    <mergeCell ref="B42:K47"/>
    <mergeCell ref="B1:L1"/>
    <mergeCell ref="B48:K49"/>
    <mergeCell ref="B50:K51"/>
    <mergeCell ref="B78:K79"/>
    <mergeCell ref="B86:K87"/>
    <mergeCell ref="B88:K89"/>
    <mergeCell ref="B72:K72"/>
    <mergeCell ref="B70:K71"/>
    <mergeCell ref="B4:L4"/>
    <mergeCell ref="B20:L20"/>
    <mergeCell ref="B23:K23"/>
    <mergeCell ref="B37:K37"/>
    <mergeCell ref="B38:K39"/>
    <mergeCell ref="B76:K77"/>
    <mergeCell ref="B29:K30"/>
    <mergeCell ref="B68:K69"/>
    <mergeCell ref="B66:K67"/>
    <mergeCell ref="B75:K75"/>
    <mergeCell ref="B6:K16"/>
    <mergeCell ref="B24:K25"/>
    <mergeCell ref="B26:K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6EA3-3A49-42C1-A380-92BADF872CE9}">
  <sheetPr>
    <tabColor theme="4"/>
  </sheetPr>
  <dimension ref="B2:N38"/>
  <sheetViews>
    <sheetView topLeftCell="B1" zoomScaleNormal="100" workbookViewId="0">
      <selection activeCell="J15" sqref="J15"/>
    </sheetView>
  </sheetViews>
  <sheetFormatPr defaultColWidth="8.75" defaultRowHeight="12"/>
  <cols>
    <col min="1" max="1" width="2.875" style="18" customWidth="1"/>
    <col min="2" max="2" width="82.75" style="18" customWidth="1"/>
    <col min="3" max="13" width="12.875" style="18" customWidth="1"/>
    <col min="14" max="14" width="10.875" style="18" customWidth="1"/>
    <col min="15" max="16384" width="8.75" style="18"/>
  </cols>
  <sheetData>
    <row r="2" spans="2:13">
      <c r="B2" s="4" t="s">
        <v>44</v>
      </c>
      <c r="C2" s="4"/>
      <c r="D2" s="4"/>
      <c r="E2" s="4"/>
      <c r="F2" s="4"/>
      <c r="G2" s="4"/>
      <c r="H2" s="4"/>
      <c r="I2" s="4"/>
      <c r="J2" s="4"/>
      <c r="K2" s="4"/>
      <c r="L2" s="4"/>
      <c r="M2" s="4"/>
    </row>
    <row r="3" spans="2:13" ht="12.6" thickBot="1"/>
    <row r="4" spans="2:13" ht="12.6">
      <c r="B4" s="5" t="s">
        <v>45</v>
      </c>
      <c r="C4" s="43"/>
      <c r="D4" s="467" t="s">
        <v>46</v>
      </c>
      <c r="E4" s="467"/>
      <c r="F4" s="468"/>
      <c r="H4" s="256" t="s">
        <v>47</v>
      </c>
      <c r="I4" s="19"/>
      <c r="J4" s="19"/>
      <c r="K4" s="19"/>
      <c r="L4" s="20"/>
    </row>
    <row r="5" spans="2:13" ht="12.6">
      <c r="B5" s="6" t="s">
        <v>48</v>
      </c>
      <c r="C5" s="44"/>
      <c r="D5" s="411"/>
      <c r="E5" s="411"/>
      <c r="F5" s="412"/>
      <c r="H5" s="21" t="s">
        <v>49</v>
      </c>
      <c r="I5" s="22"/>
      <c r="J5" s="22"/>
      <c r="K5" s="22"/>
      <c r="L5" s="23"/>
    </row>
    <row r="6" spans="2:13">
      <c r="B6" s="180" t="str">
        <f>"Years from Data Year ("&amp;J13&amp;", based on RAND 5.1) until Program Baseline Year ("&amp;(J14-1)&amp;")"</f>
        <v>Years from Data Year (Enter data year in Tab 5, based on RAND 5.1) until Program Baseline Year (2028)</v>
      </c>
      <c r="C6" s="181" t="str">
        <f>IFERROR(J14-J13-1,"")</f>
        <v/>
      </c>
      <c r="D6" s="413" t="s">
        <v>50</v>
      </c>
      <c r="E6" s="413"/>
      <c r="F6" s="414"/>
      <c r="H6" s="21" t="s">
        <v>51</v>
      </c>
      <c r="I6" s="22"/>
      <c r="J6" s="22"/>
      <c r="K6" s="22"/>
      <c r="L6" s="23"/>
    </row>
    <row r="7" spans="2:13" ht="12" customHeight="1">
      <c r="B7" s="313" t="s">
        <v>52</v>
      </c>
      <c r="C7" s="244" t="str">
        <f>'5. Sources and Assumptions'!C13</f>
        <v/>
      </c>
      <c r="D7" s="413" t="s">
        <v>53</v>
      </c>
      <c r="E7" s="413"/>
      <c r="F7" s="414"/>
      <c r="H7" s="21" t="s">
        <v>54</v>
      </c>
      <c r="I7" s="22"/>
      <c r="J7" s="22"/>
      <c r="K7" s="22"/>
      <c r="L7" s="23"/>
    </row>
    <row r="8" spans="2:13">
      <c r="B8" s="250" t="s">
        <v>55</v>
      </c>
      <c r="C8" s="251">
        <f>'5. Sources and Assumptions'!C14</f>
        <v>2.3199999999999998E-2</v>
      </c>
      <c r="D8" s="421" t="s">
        <v>53</v>
      </c>
      <c r="E8" s="421"/>
      <c r="F8" s="422"/>
      <c r="H8" s="307" t="s">
        <v>56</v>
      </c>
      <c r="I8" s="308"/>
      <c r="J8" s="308"/>
      <c r="K8" s="308"/>
      <c r="L8" s="309"/>
    </row>
    <row r="9" spans="2:13" ht="12.6" customHeight="1" thickBot="1">
      <c r="B9" s="250" t="s">
        <v>57</v>
      </c>
      <c r="C9" s="252">
        <f>'5. Sources and Assumptions'!C15</f>
        <v>3.1E-2</v>
      </c>
      <c r="D9" s="413" t="s">
        <v>53</v>
      </c>
      <c r="E9" s="413"/>
      <c r="F9" s="414"/>
      <c r="H9" s="25"/>
      <c r="I9" s="26"/>
      <c r="J9" s="26"/>
      <c r="K9" s="26"/>
      <c r="L9" s="27"/>
    </row>
    <row r="10" spans="2:13" ht="12.6" customHeight="1" thickBot="1">
      <c r="B10" s="253" t="s">
        <v>58</v>
      </c>
      <c r="C10" s="254">
        <f>'5. Sources and Assumptions'!C16</f>
        <v>0.05</v>
      </c>
      <c r="D10" s="415" t="s">
        <v>53</v>
      </c>
      <c r="E10" s="415"/>
      <c r="F10" s="416"/>
    </row>
    <row r="11" spans="2:13" ht="12.6" thickBot="1">
      <c r="B11" s="248" t="s">
        <v>59</v>
      </c>
      <c r="C11" s="247"/>
      <c r="D11" s="417"/>
      <c r="E11" s="417"/>
      <c r="F11" s="418"/>
      <c r="H11" s="12" t="s">
        <v>60</v>
      </c>
      <c r="I11" s="37"/>
      <c r="J11" s="38" t="str">
        <f>IF('5. Sources and Assumptions'!C5="[enter data source name]","Enter data source name in Tab 5",'5. Sources and Assumptions'!C5)</f>
        <v>Enter data source name in Tab 5</v>
      </c>
      <c r="K11" s="37"/>
      <c r="L11" s="39"/>
    </row>
    <row r="12" spans="2:13" ht="12.6" thickBot="1">
      <c r="B12" s="24" t="s">
        <v>61</v>
      </c>
      <c r="C12" s="46">
        <v>2</v>
      </c>
      <c r="D12" s="409"/>
      <c r="E12" s="409"/>
      <c r="F12" s="410"/>
    </row>
    <row r="13" spans="2:13" ht="12.6">
      <c r="B13" s="29" t="s">
        <v>62</v>
      </c>
      <c r="C13" s="46" t="s">
        <v>63</v>
      </c>
      <c r="D13" s="409"/>
      <c r="E13" s="409"/>
      <c r="F13" s="410"/>
      <c r="H13" s="7" t="s">
        <v>64</v>
      </c>
      <c r="I13" s="28"/>
      <c r="J13" s="28" t="str">
        <f>IF('5. Sources and Assumptions'!C6="[enter data year]","Enter data year in Tab 5",'5. Sources and Assumptions'!C6)</f>
        <v>Enter data year in Tab 5</v>
      </c>
      <c r="K13" s="319"/>
      <c r="L13" s="320" t="s">
        <v>65</v>
      </c>
    </row>
    <row r="14" spans="2:13" ht="12.95" thickBot="1">
      <c r="B14" s="33" t="s">
        <v>66</v>
      </c>
      <c r="C14" s="47">
        <v>1</v>
      </c>
      <c r="D14" s="419"/>
      <c r="E14" s="419"/>
      <c r="F14" s="420"/>
      <c r="H14" s="8" t="s">
        <v>67</v>
      </c>
      <c r="I14" s="30"/>
      <c r="J14" s="30">
        <f>'5. Sources and Assumptions'!C28</f>
        <v>2029</v>
      </c>
      <c r="K14" s="305"/>
      <c r="L14" s="321" t="s">
        <v>65</v>
      </c>
    </row>
    <row r="15" spans="2:13">
      <c r="B15" s="29" t="s">
        <v>68</v>
      </c>
      <c r="C15" s="46" t="s">
        <v>63</v>
      </c>
      <c r="D15" s="409"/>
      <c r="E15" s="409"/>
      <c r="F15" s="410"/>
    </row>
    <row r="16" spans="2:13">
      <c r="B16" s="33" t="s">
        <v>69</v>
      </c>
      <c r="C16" s="46">
        <v>0.25</v>
      </c>
      <c r="D16" s="409"/>
      <c r="E16" s="409"/>
      <c r="F16" s="410"/>
    </row>
    <row r="17" spans="2:14" ht="12.95" thickBot="1">
      <c r="B17" s="29" t="str">
        <f>"Exemption Criteria #1 ("&amp;IF(J18="","None Entered",J18)&amp;") from Price Cap?"</f>
        <v>Exemption Criteria #1 (N/A) from Price Cap?</v>
      </c>
      <c r="C17" s="46" t="s">
        <v>63</v>
      </c>
      <c r="D17" s="409"/>
      <c r="E17" s="409"/>
      <c r="F17" s="410"/>
      <c r="H17" s="187" t="s">
        <v>70</v>
      </c>
      <c r="I17" s="34"/>
    </row>
    <row r="18" spans="2:14" ht="12.6">
      <c r="B18" s="29" t="str">
        <f>"Exemption Criteria #2 ("&amp;IF(J19="","None Entered",J19)&amp;") from Price Cap?"</f>
        <v>Exemption Criteria #2 (N/A) from Price Cap?</v>
      </c>
      <c r="C18" s="46" t="s">
        <v>63</v>
      </c>
      <c r="D18" s="409"/>
      <c r="E18" s="409"/>
      <c r="F18" s="410"/>
      <c r="H18" s="7" t="s">
        <v>71</v>
      </c>
      <c r="I18" s="28"/>
      <c r="J18" s="9" t="s">
        <v>72</v>
      </c>
      <c r="K18" s="35"/>
      <c r="L18" s="36"/>
    </row>
    <row r="19" spans="2:14" ht="12.95" thickBot="1">
      <c r="B19" s="24" t="s">
        <v>73</v>
      </c>
      <c r="C19" s="45" t="s">
        <v>74</v>
      </c>
      <c r="D19" s="427"/>
      <c r="E19" s="427"/>
      <c r="F19" s="428"/>
      <c r="H19" s="8" t="s">
        <v>75</v>
      </c>
      <c r="I19" s="30"/>
      <c r="J19" s="10" t="s">
        <v>72</v>
      </c>
      <c r="K19" s="31"/>
      <c r="L19" s="32"/>
    </row>
    <row r="20" spans="2:14">
      <c r="B20" s="29" t="s">
        <v>76</v>
      </c>
      <c r="C20" s="45">
        <v>3.5000000000000003E-2</v>
      </c>
      <c r="D20" s="427"/>
      <c r="E20" s="427"/>
      <c r="F20" s="428"/>
    </row>
    <row r="21" spans="2:14" ht="12.6" thickBot="1">
      <c r="B21" s="29" t="s">
        <v>77</v>
      </c>
      <c r="C21" s="48">
        <v>1</v>
      </c>
      <c r="D21" s="429"/>
      <c r="E21" s="429"/>
      <c r="F21" s="430"/>
    </row>
    <row r="22" spans="2:14" ht="12.6" thickBot="1">
      <c r="B22" s="29" t="str">
        <f>"Exemption Criteria #1 ("&amp;IF(J18="","None Entered",J18)&amp;") from Price Growth Cap?"</f>
        <v>Exemption Criteria #1 (N/A) from Price Growth Cap?</v>
      </c>
      <c r="C22" s="46" t="s">
        <v>63</v>
      </c>
      <c r="D22" s="409"/>
      <c r="E22" s="409"/>
      <c r="F22" s="410"/>
      <c r="H22" s="12" t="s">
        <v>4</v>
      </c>
      <c r="I22" s="37"/>
      <c r="J22" s="38" t="s">
        <v>5</v>
      </c>
      <c r="K22" s="37"/>
      <c r="L22" s="39"/>
    </row>
    <row r="23" spans="2:14">
      <c r="B23" s="29" t="str">
        <f>"Exemption Criteria #2 ("&amp;IF(J19="","None Entered",J19)&amp;") from Price Growth Cap?"</f>
        <v>Exemption Criteria #2 (N/A) from Price Growth Cap?</v>
      </c>
      <c r="C23" s="46" t="s">
        <v>63</v>
      </c>
      <c r="D23" s="423"/>
      <c r="E23" s="423"/>
      <c r="F23" s="424"/>
      <c r="G23" s="18" t="s">
        <v>78</v>
      </c>
    </row>
    <row r="24" spans="2:14" ht="15" customHeight="1" thickBot="1">
      <c r="B24" s="249" t="str">
        <f>"OUTPUT - Adjust for inflation (to "&amp;J13&amp;" dollars)?"</f>
        <v>OUTPUT - Adjust for inflation (to Enter data year in Tab 5 dollars)?</v>
      </c>
      <c r="C24" s="49" t="s">
        <v>63</v>
      </c>
      <c r="D24" s="425"/>
      <c r="E24" s="425"/>
      <c r="F24" s="426"/>
      <c r="J24" s="18" t="s">
        <v>78</v>
      </c>
    </row>
    <row r="27" spans="2:14">
      <c r="B27" s="18" t="s">
        <v>79</v>
      </c>
      <c r="C27" s="18">
        <v>1</v>
      </c>
      <c r="D27" s="18">
        <v>2</v>
      </c>
      <c r="E27" s="18">
        <v>3</v>
      </c>
      <c r="F27" s="18">
        <v>4</v>
      </c>
      <c r="G27" s="18">
        <v>5</v>
      </c>
      <c r="H27" s="18">
        <v>6</v>
      </c>
      <c r="I27" s="18">
        <v>7</v>
      </c>
      <c r="J27" s="18">
        <v>8</v>
      </c>
      <c r="K27" s="18">
        <v>9</v>
      </c>
      <c r="L27" s="18">
        <v>10</v>
      </c>
      <c r="M27" s="40"/>
      <c r="N27" s="11"/>
    </row>
    <row r="29" spans="2:14">
      <c r="B29" s="13"/>
    </row>
    <row r="30" spans="2:14" s="41" customFormat="1" ht="24">
      <c r="B30" s="14" t="str">
        <f>"Impact of Price Cap ("&amp;C12*100&amp;"%)"&amp;IF(C19="Y"," + Price Growth Cap (","")&amp;IF(C19="Y",ROUND(C20*100,2),"")&amp;IF(C19="Y","%)","")&amp;IF(C15="Y"," + Gilde Path (","")&amp;IF(C15="Y",ROUND(C16*100,2),"")&amp;IF(C15="Y","% Step Down)","")&amp;" 
(Summary - in millions)"</f>
        <v>Impact of Price Cap (200%) + Price Growth Cap (3.5%) 
(Summary - in millions)</v>
      </c>
      <c r="C30" s="15" t="s">
        <v>80</v>
      </c>
      <c r="D30" s="15" t="s">
        <v>81</v>
      </c>
      <c r="E30" s="15" t="s">
        <v>82</v>
      </c>
      <c r="F30" s="15" t="s">
        <v>83</v>
      </c>
      <c r="G30" s="15" t="s">
        <v>84</v>
      </c>
      <c r="H30" s="15" t="s">
        <v>85</v>
      </c>
      <c r="I30" s="15" t="s">
        <v>86</v>
      </c>
      <c r="J30" s="15" t="s">
        <v>87</v>
      </c>
      <c r="K30" s="15" t="s">
        <v>88</v>
      </c>
      <c r="L30" s="15" t="s">
        <v>89</v>
      </c>
      <c r="M30" s="16" t="s">
        <v>90</v>
      </c>
    </row>
    <row r="31" spans="2:14">
      <c r="B31" s="17" t="str">
        <f>"Baseline Scenario"&amp;IF(C24="Y", " (adjusted)", " (unadjusted)")</f>
        <v>Baseline Scenario (unadjusted)</v>
      </c>
      <c r="C31" s="42">
        <f>IF($C$24="N",SUM(Table1[Year 1 Total Allowed Amount w/o Cap (millions)]),SUM(Table1[Year 1 Total Allowed Amount w/o Cap (millions)])*((1-#REF!)^C$27)*((1-$C$7)^C$6))</f>
        <v>0</v>
      </c>
      <c r="D31" s="42">
        <f>IF($C$24="N",SUM(Table1[Year 2 Total Allowed Amount w/o Cap (millions)]),SUM(Table1[Year 2 Total Allowed Amount w/o Cap (millions)])*((1-#REF!)^C$27)*((1-$C$7)^C$6))</f>
        <v>0</v>
      </c>
      <c r="E31" s="42">
        <f>IF($C$24="N",SUM(Table1[Year 3 Total Allowed Amount w/o Cap (millions)]),SUM(Table1[Year 3 Total Allowed Amount w/o Cap (millions)])*((1-#REF!)^C$27)*((1-$C$7)^C$6))</f>
        <v>0</v>
      </c>
      <c r="F31" s="42">
        <f>IF($C$24="N",SUM(Table1[Year 4 Total Allowed Amount w/o Cap (millions)]),SUM(Table1[Year 4 Total Allowed Amount w/o Cap (millions)])*((1-#REF!)^C$27)*((1-$C$7)^C$6))</f>
        <v>0</v>
      </c>
      <c r="G31" s="42">
        <f>IF($C$24="N",SUM(Table1[Year 5 Total Allowed Amount w/o Cap (millions)]),SUM(Table1[Year 5 Total Allowed Amount w/o Cap (millions)])*((1-#REF!)^C$27)*((1-$C$7)^C$6))</f>
        <v>0</v>
      </c>
      <c r="H31" s="42">
        <f>IF($C$24="N",SUM(Table1[Year 6 Total Allowed Amount w/o Cap (millions)]),SUM(Table1[Year 6 Total Allowed Amount w/o Cap (millions)])*((1-#REF!)^C$27)*((1-$C$7)^C$6))</f>
        <v>0</v>
      </c>
      <c r="I31" s="42">
        <f>IF($C$24="N",SUM(Table1[Year 7 Total Allowed Amount w/o Cap (millions)]),SUM(Table1[Year 7 Total Allowed Amount w/o Cap (millions)])*((1-#REF!)^C$27)*((1-$C$7)^C$6))</f>
        <v>0</v>
      </c>
      <c r="J31" s="42">
        <f>IF($C$24="N",SUM(Table1[Year 8 Total Allowed Amount w/o Cap (millions)]),SUM(Table1[Year 8 Total Allowed Amount w/o Cap (millions)])*((1-#REF!)^C$27)*((1-$C$7)^C$6))</f>
        <v>0</v>
      </c>
      <c r="K31" s="42">
        <f>IF($C$24="N",SUM(Table1[Year 9 Total Allowed Amount w/o Cap (millions)]),SUM(Table1[Year 9 Total Allowed Amount w/o Cap (millions)])*((1-#REF!)^C$27)*((1-$C$7)^C$6))</f>
        <v>0</v>
      </c>
      <c r="L31" s="42">
        <f>IF($C$24="N",SUM(Table1[Year 10 Total Allowed Amount w/o Cap (millions)]),SUM(Table1[Year 10 Total Allowed Amount w/o Cap (millions)])*((1-#REF!)^C$27)*((1-$C$7)^C$6))</f>
        <v>0</v>
      </c>
      <c r="M31" s="42">
        <f>SUM(C31:L31)</f>
        <v>0</v>
      </c>
    </row>
    <row r="32" spans="2:14">
      <c r="B32" s="17" t="str">
        <f>"Total Spending With Price Cap"&amp;IF(C19="Y"," + Price Growth Cap","")&amp;IF(C15="Y"," + Gilde Path","")&amp;IF(C24="Y", " (adjusted)", " (unadjusted)")</f>
        <v>Total Spending With Price Cap + Price Growth Cap (unadjusted)</v>
      </c>
      <c r="C32" s="42">
        <f>IF($C$24="N",SUM(Table1[Year 1 Total Allowed Amount w/ Price Growth Cap + Price Cap + Glide Path (millions)]),SUM(Table1[Year 1 Total Allowed Amount w/ Price Growth Cap + Price Cap + Glide Path (millions)])*((1-#REF!)^C$27)*((1-$C$7)^C$6))</f>
        <v>0</v>
      </c>
      <c r="D32" s="42">
        <f>IF($C$24="N",SUM(Table1[Year 2 Total Allowed Amount w/ Price Growth Cap + Price Cap + Glide Path (millions)]),SUM(Table1[Year 2 Total Allowed Amount w/ Price Growth Cap + Price Cap + Glide Path (millions)])*((1-#REF!)^C$27)*((1-$C$7)^C$6))</f>
        <v>0</v>
      </c>
      <c r="E32" s="42">
        <f>IF($C$24="N",SUM(Table1[Year 3 Total Allowed Amount w/ Price Growth Cap + Price Cap + Glide Path (millions)]),SUM(Table1[Year 3 Total Allowed Amount w/ Price Growth Cap + Price Cap + Glide Path (millions)])*((1-#REF!)^C$27)*((1-$C$7)^C$6))</f>
        <v>0</v>
      </c>
      <c r="F32" s="42">
        <f>IF($C$24="N",SUM(Table1[Year 4 Total Allowed Amount w/ Price Growth Cap + Price Cap + Glide Path (millions)]),SUM(Table1[Year 4 Total Allowed Amount w/ Price Growth Cap + Price Cap + Glide Path (millions)])*((1-#REF!)^C$27)*((1-$C$7)^C$6))</f>
        <v>0</v>
      </c>
      <c r="G32" s="42">
        <f>IF($C$24="N",SUM(Table1[Year 5 Total Allowed Amount w/ Price Growth Cap + Price Cap + Glide Path (millions)]),SUM(Table1[Year 5 Total Allowed Amount w/ Price Growth Cap + Price Cap + Glide Path (millions)])*((1-#REF!)^C$27)*((1-$C$7)^C$6))</f>
        <v>0</v>
      </c>
      <c r="H32" s="42">
        <f>IF($C$24="N",SUM(Table1[Year 6 Total Allowed Amount w/ Price Growth Cap + Price Cap + Glide Path (millions)]),SUM(Table1[Year 6 Total Allowed Amount w/ Price Growth Cap + Price Cap + Glide Path (millions)])*((1-#REF!)^C$27)*((1-$C$7)^C$6))</f>
        <v>0</v>
      </c>
      <c r="I32" s="42">
        <f>IF($C$24="N",SUM(Table1[Year 7 Total Allowed Amount w/ Price Growth Cap + Price Cap + Glide Path (millions)]),SUM(Table1[Year 7 Total Allowed Amount w/ Price Growth Cap + Price Cap + Glide Path (millions)])*((1-#REF!)^C$27)*((1-$C$7)^C$6))</f>
        <v>0</v>
      </c>
      <c r="J32" s="42">
        <f>IF($C$24="N",SUM(Table1[Year 8 Total Allowed Amount w/ Price Growth Cap + Price Cap + Glide Path (millions)]),SUM(Table1[Year 8 Total Allowed Amount w/ Price Growth Cap + Price Cap + Glide Path (millions)])*((1-#REF!)^C$27)*((1-$C$7)^C$6))</f>
        <v>0</v>
      </c>
      <c r="K32" s="42">
        <f>IF($C$24="N",SUM(Table1[Year 9 Total Allowed Amount w/ Price Growth Cap + Price Cap + Glide Path (millions)]),SUM(Table1[Year 9 Total Allowed Amount w/ Price Growth Cap + Price Cap + Glide Path (millions)])*((1-#REF!)^C$27)*((1-$C$7)^C$6))</f>
        <v>0</v>
      </c>
      <c r="L32" s="42">
        <f>IF($C$24="N",SUM(Table1[Year 10 Total Allowed Amount w/ Price Growth Cap + Price Cap + Glide Path (millions)]),SUM(Table1[Year 10 Total Allowed Amount w/ Price Growth Cap + Price Cap + Glide Path (millions)])*((1-#REF!)^C$27)*((1-$C$7)^C$6))</f>
        <v>0</v>
      </c>
      <c r="M32" s="42">
        <f>SUM(C32:L32)</f>
        <v>0</v>
      </c>
    </row>
    <row r="33" spans="2:13">
      <c r="B33" s="17" t="s">
        <v>91</v>
      </c>
      <c r="C33" s="42">
        <f t="shared" ref="C33:J33" si="0">C31-C32</f>
        <v>0</v>
      </c>
      <c r="D33" s="42">
        <f t="shared" si="0"/>
        <v>0</v>
      </c>
      <c r="E33" s="42">
        <f>E31-E32</f>
        <v>0</v>
      </c>
      <c r="F33" s="42">
        <f t="shared" si="0"/>
        <v>0</v>
      </c>
      <c r="G33" s="42">
        <f t="shared" si="0"/>
        <v>0</v>
      </c>
      <c r="H33" s="42">
        <f t="shared" si="0"/>
        <v>0</v>
      </c>
      <c r="I33" s="42">
        <f t="shared" si="0"/>
        <v>0</v>
      </c>
      <c r="J33" s="42">
        <f t="shared" si="0"/>
        <v>0</v>
      </c>
      <c r="K33" s="42">
        <f>K31-K32</f>
        <v>0</v>
      </c>
      <c r="L33" s="42">
        <f>L31-L32</f>
        <v>0</v>
      </c>
      <c r="M33" s="42">
        <f>SUM(C33:L33)</f>
        <v>0</v>
      </c>
    </row>
    <row r="37" spans="2:13">
      <c r="G37" s="18" t="s">
        <v>78</v>
      </c>
    </row>
    <row r="38" spans="2:13">
      <c r="B38" s="13"/>
    </row>
  </sheetData>
  <sheetProtection algorithmName="SHA-512" hashValue="G66FdQBXvOXwdMxPKQBsF5l3PklzUywEPTpZ+eZj/g8SWKYdlhjqpFjUVLNCbdaLIDqMTNjBp1J/fpdbdZeZEA==" saltValue="KGxqAsBN4ZLv5ciTw2JlyA==" spinCount="100000" sheet="1" objects="1" scenarios="1"/>
  <protectedRanges>
    <protectedRange sqref="J18:J19" name="Exemptions"/>
    <protectedRange sqref="C12:F24" name="Parameters"/>
  </protectedRanges>
  <mergeCells count="21">
    <mergeCell ref="D23:F23"/>
    <mergeCell ref="D24:F24"/>
    <mergeCell ref="D17:F17"/>
    <mergeCell ref="D18:F18"/>
    <mergeCell ref="D19:F19"/>
    <mergeCell ref="D20:F20"/>
    <mergeCell ref="D21:F21"/>
    <mergeCell ref="D22:F22"/>
    <mergeCell ref="D16:F16"/>
    <mergeCell ref="D4:F4"/>
    <mergeCell ref="D5:F5"/>
    <mergeCell ref="D6:F6"/>
    <mergeCell ref="D10:F10"/>
    <mergeCell ref="D9:F9"/>
    <mergeCell ref="D11:F11"/>
    <mergeCell ref="D12:F12"/>
    <mergeCell ref="D13:F13"/>
    <mergeCell ref="D14:F14"/>
    <mergeCell ref="D15:F15"/>
    <mergeCell ref="D7:F7"/>
    <mergeCell ref="D8:F8"/>
  </mergeCells>
  <conditionalFormatting sqref="B7:D7 D10">
    <cfRule type="expression" dxfId="179" priority="7">
      <formula>$C$6=0</formula>
    </cfRule>
  </conditionalFormatting>
  <conditionalFormatting sqref="B14:D14">
    <cfRule type="expression" dxfId="178" priority="10">
      <formula>IF($C$13="N",TRUE)</formula>
    </cfRule>
  </conditionalFormatting>
  <conditionalFormatting sqref="B16:D16">
    <cfRule type="expression" dxfId="177" priority="9">
      <formula>IF($C$15="N",TRUE)</formula>
    </cfRule>
  </conditionalFormatting>
  <conditionalFormatting sqref="B17:D17">
    <cfRule type="expression" dxfId="176" priority="6">
      <formula>$C$17="N"</formula>
    </cfRule>
  </conditionalFormatting>
  <conditionalFormatting sqref="B18:D18">
    <cfRule type="expression" dxfId="175" priority="5">
      <formula>$C$18="N"</formula>
    </cfRule>
  </conditionalFormatting>
  <conditionalFormatting sqref="B20:D23">
    <cfRule type="expression" dxfId="174" priority="8">
      <formula>IF($C$19="N", TRUE)</formula>
    </cfRule>
  </conditionalFormatting>
  <conditionalFormatting sqref="B22:D22">
    <cfRule type="expression" dxfId="173" priority="4">
      <formula>IF($C$22="N", TRUE)</formula>
    </cfRule>
  </conditionalFormatting>
  <conditionalFormatting sqref="B23:D23">
    <cfRule type="expression" dxfId="172" priority="3">
      <formula>IF($C$23="N", TRUE)</formula>
    </cfRule>
  </conditionalFormatting>
  <conditionalFormatting sqref="D6">
    <cfRule type="expression" dxfId="171" priority="1">
      <formula>$C$6=0</formula>
    </cfRule>
  </conditionalFormatting>
  <dataValidations count="2">
    <dataValidation type="list" allowBlank="1" showInputMessage="1" showErrorMessage="1" sqref="C15 C17:C19 C13 C22:C24" xr:uid="{8E6ACB87-9647-4063-AEE8-024081FFABD9}">
      <formula1>"Y, N"</formula1>
    </dataValidation>
    <dataValidation type="list" allowBlank="1" showInputMessage="1" showErrorMessage="1" sqref="C21 C14" xr:uid="{671C2FBB-1C75-4704-A440-AD7E639AF363}">
      <formula1>"1, 2, 3, 4, 5, 6, 7, 8, 9, 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A24BF-CF5E-4C50-B2AD-2A6AC61F4735}">
  <sheetPr>
    <tabColor theme="4"/>
  </sheetPr>
  <dimension ref="A1:ES121"/>
  <sheetViews>
    <sheetView zoomScaleNormal="100" workbookViewId="0">
      <selection activeCell="G33" sqref="G33"/>
    </sheetView>
  </sheetViews>
  <sheetFormatPr defaultColWidth="13.125" defaultRowHeight="12"/>
  <cols>
    <col min="1" max="1" width="2.875" style="57" customWidth="1"/>
    <col min="2" max="2" width="13.125" style="57"/>
    <col min="3" max="3" width="43.75" style="57" customWidth="1"/>
    <col min="4" max="4" width="11.75" style="57" customWidth="1"/>
    <col min="5" max="5" width="12.75" style="57" customWidth="1"/>
    <col min="6" max="6" width="24.5" style="57" customWidth="1"/>
    <col min="7" max="9" width="13.75" style="136" customWidth="1"/>
    <col min="10" max="10" width="15.75" style="136" customWidth="1"/>
    <col min="11" max="11" width="16.5" style="57" customWidth="1"/>
    <col min="12" max="12" width="16.5" style="171" customWidth="1"/>
    <col min="13" max="13" width="16.5" style="112" customWidth="1"/>
    <col min="14" max="15" width="18.375" style="57" customWidth="1"/>
    <col min="16" max="132" width="13.5" style="57" customWidth="1"/>
    <col min="133" max="137" width="12.5" style="57" customWidth="1"/>
    <col min="138" max="140" width="13.125" style="57"/>
    <col min="141" max="150" width="14.875" style="57" customWidth="1"/>
    <col min="151" max="16384" width="13.125" style="57"/>
  </cols>
  <sheetData>
    <row r="1" spans="1:132" s="18" customFormat="1">
      <c r="A1" s="57"/>
      <c r="B1" s="57"/>
      <c r="C1" s="57"/>
      <c r="D1" s="57"/>
      <c r="E1" s="57"/>
      <c r="F1" s="57"/>
      <c r="G1" s="57"/>
      <c r="H1" s="57"/>
      <c r="I1" s="57"/>
      <c r="J1" s="57"/>
      <c r="K1" s="57"/>
      <c r="L1" s="57"/>
      <c r="M1" s="112"/>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row>
    <row r="2" spans="1:132" s="18" customFormat="1">
      <c r="A2" s="57"/>
      <c r="B2" s="57"/>
      <c r="C2" s="84" t="s">
        <v>92</v>
      </c>
      <c r="D2" s="84"/>
      <c r="E2" s="84"/>
      <c r="F2" s="84"/>
      <c r="G2" s="84"/>
      <c r="H2" s="136"/>
      <c r="I2" s="136"/>
      <c r="J2" s="136"/>
      <c r="K2" s="136"/>
      <c r="L2" s="136"/>
      <c r="M2" s="127"/>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57"/>
      <c r="EB2" s="57"/>
    </row>
    <row r="3" spans="1:132" ht="12.6" thickBot="1">
      <c r="L3" s="57"/>
      <c r="AK3" s="279"/>
      <c r="AL3" s="279"/>
      <c r="AM3" s="279"/>
      <c r="AN3" s="279"/>
      <c r="AO3" s="279"/>
    </row>
    <row r="4" spans="1:132">
      <c r="C4" s="83" t="s">
        <v>93</v>
      </c>
      <c r="D4" s="85"/>
      <c r="E4" s="129"/>
      <c r="F4" s="129"/>
      <c r="G4" s="130"/>
      <c r="I4" s="83" t="s">
        <v>94</v>
      </c>
      <c r="J4" s="289"/>
      <c r="K4" s="290"/>
      <c r="L4" s="291"/>
    </row>
    <row r="5" spans="1:132" ht="12.6">
      <c r="C5" s="58" t="str">
        <f>'2. Input-Output and Summary'!B5</f>
        <v>BASE ASSUMPTIONS</v>
      </c>
      <c r="D5" s="59"/>
      <c r="E5" s="59"/>
      <c r="F5" s="59"/>
      <c r="G5" s="60"/>
      <c r="I5" s="78"/>
      <c r="J5" s="57" t="s">
        <v>95</v>
      </c>
      <c r="L5" s="275"/>
    </row>
    <row r="6" spans="1:132">
      <c r="C6" s="61" t="str">
        <f>'2. Input-Output and Summary'!B6</f>
        <v>Years from Data Year (Enter data year in Tab 5, based on RAND 5.1) until Program Baseline Year (2028)</v>
      </c>
      <c r="D6" s="62"/>
      <c r="E6" s="62"/>
      <c r="F6" s="62"/>
      <c r="G6" s="63" t="str">
        <f>'2. Input-Output and Summary'!C6</f>
        <v/>
      </c>
      <c r="I6" s="79"/>
      <c r="J6" s="57" t="s">
        <v>96</v>
      </c>
      <c r="L6" s="275"/>
    </row>
    <row r="7" spans="1:132">
      <c r="C7" s="61" t="str">
        <f>'2. Input-Output and Summary'!B7</f>
        <v>Annualized Inflation from Data Year to Program Baseline Year</v>
      </c>
      <c r="D7" s="62"/>
      <c r="E7" s="62"/>
      <c r="F7" s="62"/>
      <c r="G7" s="258" t="str">
        <f>'2. Input-Output and Summary'!C7</f>
        <v/>
      </c>
      <c r="I7" s="80"/>
      <c r="J7" s="57" t="s">
        <v>97</v>
      </c>
      <c r="L7" s="275"/>
    </row>
    <row r="8" spans="1:132">
      <c r="C8" s="61" t="str">
        <f>'2. Input-Output and Summary'!B8</f>
        <v>General Inflation Per Year (Post Program Baseline Year)</v>
      </c>
      <c r="D8" s="62"/>
      <c r="E8" s="62"/>
      <c r="F8" s="62"/>
      <c r="G8" s="258">
        <f>'2. Input-Output and Summary'!C8</f>
        <v>2.3199999999999998E-2</v>
      </c>
      <c r="I8" s="81"/>
      <c r="J8" s="57" t="s">
        <v>98</v>
      </c>
      <c r="L8" s="275"/>
    </row>
    <row r="9" spans="1:132" ht="12.6" thickBot="1">
      <c r="C9" s="61" t="str">
        <f>'2. Input-Output and Summary'!B9</f>
        <v>Medicare Growth (Applied to all years from Data Year to Last Program Year)</v>
      </c>
      <c r="D9" s="62"/>
      <c r="E9" s="62"/>
      <c r="F9" s="62"/>
      <c r="G9" s="258">
        <f>'2. Input-Output and Summary'!C9</f>
        <v>3.1E-2</v>
      </c>
      <c r="I9" s="82"/>
      <c r="J9" s="287" t="s">
        <v>99</v>
      </c>
      <c r="K9" s="287"/>
      <c r="L9" s="288"/>
    </row>
    <row r="10" spans="1:132" ht="13.5" customHeight="1">
      <c r="C10" s="64" t="str">
        <f>'2. Input-Output and Summary'!B10</f>
        <v>Baseline Commercial Growth (Applied to all years from Baseline Year to Last Program Year)</v>
      </c>
      <c r="D10" s="65"/>
      <c r="E10" s="65"/>
      <c r="F10" s="65"/>
      <c r="G10" s="257">
        <f>'2. Input-Output and Summary'!C10</f>
        <v>0.05</v>
      </c>
      <c r="I10" s="57"/>
      <c r="J10" s="57"/>
      <c r="L10" s="57"/>
    </row>
    <row r="11" spans="1:132" ht="12.75" customHeight="1">
      <c r="C11" s="58" t="s">
        <v>100</v>
      </c>
      <c r="D11" s="62"/>
      <c r="E11" s="62"/>
      <c r="F11" s="62"/>
      <c r="G11" s="66"/>
      <c r="I11" s="57"/>
      <c r="J11" s="57"/>
      <c r="L11" s="57"/>
    </row>
    <row r="12" spans="1:132" ht="12.75" customHeight="1">
      <c r="C12" s="61" t="str">
        <f>'2. Input-Output and Summary'!B12</f>
        <v>Price Cap (if not implementing price cap, set to 1,000,000%)</v>
      </c>
      <c r="D12" s="62"/>
      <c r="E12" s="62"/>
      <c r="F12" s="62"/>
      <c r="G12" s="67">
        <f>'2. Input-Output and Summary'!C12</f>
        <v>2</v>
      </c>
      <c r="I12" s="57"/>
      <c r="J12" s="57"/>
      <c r="L12" s="57"/>
    </row>
    <row r="13" spans="1:132" ht="12.75" customHeight="1">
      <c r="C13" s="68" t="str">
        <f>'2. Input-Output and Summary'!B13</f>
        <v>Delay Implementation of Price Cap? (if "Y" enter Year Implemented below)</v>
      </c>
      <c r="D13" s="62"/>
      <c r="E13" s="62"/>
      <c r="F13" s="62"/>
      <c r="G13" s="67" t="str">
        <f>'2. Input-Output and Summary'!C13</f>
        <v>N</v>
      </c>
      <c r="I13" s="57"/>
      <c r="J13" s="57"/>
      <c r="L13" s="57"/>
    </row>
    <row r="14" spans="1:132" ht="12.75" customHeight="1">
      <c r="C14" s="69" t="str">
        <f>'2. Input-Output and Summary'!B14</f>
        <v>Year Implemented?</v>
      </c>
      <c r="D14" s="62"/>
      <c r="E14" s="62"/>
      <c r="F14" s="62"/>
      <c r="G14" s="70">
        <f>'2. Input-Output and Summary'!C14</f>
        <v>1</v>
      </c>
      <c r="I14" s="57"/>
      <c r="J14" s="57"/>
      <c r="L14" s="57"/>
      <c r="AA14" s="267"/>
    </row>
    <row r="15" spans="1:132" ht="12.75" customHeight="1">
      <c r="C15" s="68" t="str">
        <f>'2. Input-Output and Summary'!B15</f>
        <v>Glide Path Step Down? (if "Y" enter Step Down Rate below)</v>
      </c>
      <c r="D15" s="62"/>
      <c r="E15" s="62"/>
      <c r="F15" s="62"/>
      <c r="G15" s="67" t="str">
        <f>'2. Input-Output and Summary'!C15</f>
        <v>N</v>
      </c>
      <c r="I15" s="57"/>
      <c r="J15" s="57"/>
      <c r="L15" s="57"/>
    </row>
    <row r="16" spans="1:132" ht="12.75" customHeight="1">
      <c r="C16" s="69" t="str">
        <f>'2. Input-Output and Summary'!B16</f>
        <v>Step Down Rate</v>
      </c>
      <c r="D16" s="62"/>
      <c r="E16" s="62"/>
      <c r="F16" s="62"/>
      <c r="G16" s="71">
        <f>'2. Input-Output and Summary'!C16</f>
        <v>0.25</v>
      </c>
      <c r="I16" s="57"/>
      <c r="J16" s="57"/>
      <c r="L16" s="57"/>
    </row>
    <row r="17" spans="2:134" ht="12.75" customHeight="1">
      <c r="C17" s="68" t="str">
        <f>'2. Input-Output and Summary'!B17</f>
        <v>Exemption Criteria #1 (N/A) from Price Cap?</v>
      </c>
      <c r="D17" s="62"/>
      <c r="E17" s="62"/>
      <c r="F17" s="62"/>
      <c r="G17" s="67" t="str">
        <f>'2. Input-Output and Summary'!C17</f>
        <v>N</v>
      </c>
      <c r="I17" s="57"/>
      <c r="J17" s="57"/>
      <c r="L17" s="57"/>
      <c r="AB17" s="266"/>
    </row>
    <row r="18" spans="2:134" ht="12.75" customHeight="1">
      <c r="C18" s="68" t="str">
        <f>'2. Input-Output and Summary'!B18</f>
        <v>Exemption Criteria #2 (N/A) from Price Cap?</v>
      </c>
      <c r="D18" s="62"/>
      <c r="E18" s="62"/>
      <c r="F18" s="62"/>
      <c r="G18" s="67" t="str">
        <f>'2. Input-Output and Summary'!C18</f>
        <v>N</v>
      </c>
      <c r="I18" s="57"/>
      <c r="J18" s="57"/>
      <c r="L18" s="57"/>
    </row>
    <row r="19" spans="2:134" ht="12.75" customHeight="1">
      <c r="C19" s="61" t="str">
        <f>'2. Input-Output and Summary'!B19</f>
        <v>Implement Price Growth Cap? (if "Y" enter Growth Cap level and Year Implemented below)</v>
      </c>
      <c r="D19" s="62"/>
      <c r="E19" s="62"/>
      <c r="F19" s="62"/>
      <c r="G19" s="72" t="str">
        <f>'2. Input-Output and Summary'!C19</f>
        <v>Y</v>
      </c>
      <c r="I19" s="57"/>
      <c r="J19" s="57"/>
      <c r="L19" s="57"/>
      <c r="AB19" s="283"/>
      <c r="AC19" s="283"/>
      <c r="AD19" s="283"/>
      <c r="AE19" s="283"/>
      <c r="AF19" s="283"/>
      <c r="AG19" s="283"/>
    </row>
    <row r="20" spans="2:134" ht="12.75" customHeight="1">
      <c r="C20" s="68" t="str">
        <f>'2. Input-Output and Summary'!B20</f>
        <v xml:space="preserve">Commercial Price Growth Cap </v>
      </c>
      <c r="D20" s="62"/>
      <c r="E20" s="62"/>
      <c r="F20" s="62"/>
      <c r="G20" s="72">
        <f>'2. Input-Output and Summary'!C20</f>
        <v>3.5000000000000003E-2</v>
      </c>
      <c r="I20" s="57"/>
      <c r="J20" s="57"/>
      <c r="L20" s="57"/>
      <c r="AB20" s="284"/>
    </row>
    <row r="21" spans="2:134" ht="12.6" customHeight="1">
      <c r="C21" s="68" t="str">
        <f>'2. Input-Output and Summary'!B21</f>
        <v>Price Growth Cap Year Implemented</v>
      </c>
      <c r="D21" s="62"/>
      <c r="E21" s="62"/>
      <c r="F21" s="62"/>
      <c r="G21" s="199">
        <f>'2. Input-Output and Summary'!C21</f>
        <v>1</v>
      </c>
      <c r="J21" s="282"/>
      <c r="L21" s="57"/>
      <c r="Z21" s="266"/>
      <c r="AA21" s="266"/>
      <c r="AB21" s="285"/>
      <c r="AC21" s="285"/>
      <c r="AD21" s="285"/>
      <c r="AE21" s="285"/>
      <c r="AF21" s="285"/>
      <c r="AG21" s="285"/>
    </row>
    <row r="22" spans="2:134" ht="12.6" customHeight="1">
      <c r="C22" s="68" t="str">
        <f>'2. Input-Output and Summary'!B22</f>
        <v>Exemption Criteria #1 (N/A) from Price Growth Cap?</v>
      </c>
      <c r="D22" s="62"/>
      <c r="E22" s="62"/>
      <c r="F22" s="62"/>
      <c r="G22" s="72" t="str">
        <f>'2. Input-Output and Summary'!C22</f>
        <v>N</v>
      </c>
      <c r="J22" s="282"/>
      <c r="L22" s="57"/>
      <c r="Z22" s="266"/>
      <c r="AA22" s="266"/>
      <c r="AB22" s="285"/>
      <c r="AC22" s="285"/>
      <c r="AD22" s="285"/>
      <c r="AE22" s="285"/>
      <c r="AF22" s="285"/>
      <c r="AG22" s="285"/>
    </row>
    <row r="23" spans="2:134" ht="12.6" customHeight="1">
      <c r="C23" s="73" t="str">
        <f>'2. Input-Output and Summary'!B23</f>
        <v>Exemption Criteria #2 (N/A) from Price Growth Cap?</v>
      </c>
      <c r="D23" s="65"/>
      <c r="E23" s="65"/>
      <c r="F23" s="65"/>
      <c r="G23" s="74" t="str">
        <f>'2. Input-Output and Summary'!C23</f>
        <v>N</v>
      </c>
      <c r="J23" s="282"/>
      <c r="L23" s="57"/>
      <c r="Z23" s="266"/>
      <c r="AA23" s="286"/>
      <c r="AB23" s="266"/>
      <c r="AC23" s="266"/>
      <c r="AD23" s="266"/>
      <c r="AE23" s="266"/>
      <c r="AF23" s="266"/>
    </row>
    <row r="24" spans="2:134" ht="12.6" customHeight="1" thickBot="1">
      <c r="C24" s="75" t="str">
        <f>'2. Input-Output and Summary'!B24</f>
        <v>OUTPUT - Adjust for inflation (to Enter data year in Tab 5 dollars)?</v>
      </c>
      <c r="D24" s="76"/>
      <c r="E24" s="76"/>
      <c r="F24" s="76"/>
      <c r="G24" s="77" t="str">
        <f>'2. Input-Output and Summary'!C24</f>
        <v>N</v>
      </c>
      <c r="K24" s="131"/>
      <c r="L24" s="57"/>
      <c r="Z24" s="266"/>
      <c r="AA24" s="286"/>
      <c r="AB24" s="266"/>
      <c r="AC24" s="266"/>
      <c r="AD24" s="266"/>
      <c r="AE24" s="266"/>
      <c r="AF24" s="266"/>
    </row>
    <row r="25" spans="2:134" ht="12.6" customHeight="1">
      <c r="L25" s="57"/>
      <c r="Z25" s="266"/>
      <c r="AA25" s="266"/>
      <c r="AB25" s="266"/>
      <c r="AC25" s="266"/>
      <c r="AD25" s="266"/>
      <c r="AE25" s="266"/>
      <c r="AF25" s="266"/>
    </row>
    <row r="26" spans="2:134" ht="12.6" thickBot="1">
      <c r="L26" s="57"/>
      <c r="N26" s="267"/>
      <c r="O26" s="267"/>
      <c r="Z26" s="267"/>
      <c r="AK26" s="267"/>
    </row>
    <row r="27" spans="2:134">
      <c r="J27" s="127"/>
      <c r="K27" s="112"/>
      <c r="L27" s="112"/>
      <c r="M27" s="268"/>
      <c r="N27" s="436"/>
      <c r="O27" s="438"/>
      <c r="P27" s="439" t="str">
        <f>"Baseline Scenario - Relative Prices Commercial Total Private Amount Grows "&amp;ROUND(G10,3)*100&amp;"% Per Year and Medicare Grows "&amp;G9*100&amp;"% Per Year"</f>
        <v>Baseline Scenario - Relative Prices Commercial Total Private Amount Grows 5% Per Year and Medicare Grows 3.1% Per Year</v>
      </c>
      <c r="Q27" s="434"/>
      <c r="R27" s="434"/>
      <c r="S27" s="434"/>
      <c r="T27" s="434"/>
      <c r="U27" s="434"/>
      <c r="V27" s="434"/>
      <c r="W27" s="434"/>
      <c r="X27" s="434"/>
      <c r="Y27" s="434"/>
      <c r="Z27" s="434"/>
      <c r="AA27" s="439" t="str">
        <f>"Price Growth Cap - Relative Prices Commercial Total Private Amount Grows "&amp;IF(G19="N",G8,G20)*100&amp;"% Per Year and Medicare Grows "&amp;G9*100&amp;"% Per Year"</f>
        <v>Price Growth Cap - Relative Prices Commercial Total Private Amount Grows 3.5% Per Year and Medicare Grows 3.1% Per Year</v>
      </c>
      <c r="AB27" s="434"/>
      <c r="AC27" s="434"/>
      <c r="AD27" s="434"/>
      <c r="AE27" s="434"/>
      <c r="AF27" s="434"/>
      <c r="AG27" s="434"/>
      <c r="AH27" s="434"/>
      <c r="AI27" s="434"/>
      <c r="AJ27" s="434"/>
      <c r="AK27" s="434"/>
      <c r="AL27" s="439" t="str">
        <f>"Price Growth Cap + Price Cap (No Glide Path) - Relative Prices Commercial Total Private Amount Grows "&amp;ROUND(IF(G19="N",G10,G20),3)*100&amp;"% Per Year and Medicare Grows "&amp;G9*100&amp;"% Per Year"</f>
        <v>Price Growth Cap + Price Cap (No Glide Path) - Relative Prices Commercial Total Private Amount Grows 3.5% Per Year and Medicare Grows 3.1% Per Year</v>
      </c>
      <c r="AM27" s="434"/>
      <c r="AN27" s="434"/>
      <c r="AO27" s="434"/>
      <c r="AP27" s="434"/>
      <c r="AQ27" s="434"/>
      <c r="AR27" s="434"/>
      <c r="AS27" s="434"/>
      <c r="AT27" s="434"/>
      <c r="AU27" s="434"/>
      <c r="AV27" s="434"/>
      <c r="AW27" s="439" t="str">
        <f>"Price Growth Cap + Glide Path + Price Cap - Relative Prices Commercial Total Private Amount Grows "&amp;ROUND(IF(G19="N",G10,G20),3)*100&amp;"% Per Year and Medicare Grows "&amp;G9*100&amp;"% Per Year"</f>
        <v>Price Growth Cap + Glide Path + Price Cap - Relative Prices Commercial Total Private Amount Grows 3.5% Per Year and Medicare Grows 3.1% Per Year</v>
      </c>
      <c r="AX27" s="434"/>
      <c r="AY27" s="434"/>
      <c r="AZ27" s="434"/>
      <c r="BA27" s="434"/>
      <c r="BB27" s="434"/>
      <c r="BC27" s="434"/>
      <c r="BD27" s="434"/>
      <c r="BE27" s="434"/>
      <c r="BF27" s="434"/>
      <c r="BG27" s="434"/>
      <c r="BH27" s="439" t="s">
        <v>101</v>
      </c>
      <c r="BI27" s="434"/>
      <c r="BJ27" s="434"/>
      <c r="BK27" s="434"/>
      <c r="BL27" s="434"/>
      <c r="BM27" s="434"/>
      <c r="BN27" s="434"/>
      <c r="BO27" s="434"/>
      <c r="BP27" s="434"/>
      <c r="BQ27" s="434"/>
      <c r="BR27" s="439" t="s">
        <v>102</v>
      </c>
      <c r="BS27" s="434"/>
      <c r="BT27" s="434"/>
      <c r="BU27" s="434"/>
      <c r="BV27" s="434"/>
      <c r="BW27" s="434"/>
      <c r="BX27" s="434"/>
      <c r="BY27" s="434"/>
      <c r="BZ27" s="434"/>
      <c r="CA27" s="434"/>
      <c r="CB27" s="442" t="s">
        <v>103</v>
      </c>
      <c r="CC27" s="443"/>
      <c r="CD27" s="443"/>
      <c r="CE27" s="443"/>
      <c r="CF27" s="443"/>
      <c r="CG27" s="443"/>
      <c r="CH27" s="443"/>
      <c r="CI27" s="443"/>
      <c r="CJ27" s="443"/>
      <c r="CK27" s="444"/>
      <c r="CL27" s="434" t="s">
        <v>104</v>
      </c>
      <c r="CM27" s="434"/>
      <c r="CN27" s="434"/>
      <c r="CO27" s="434"/>
      <c r="CP27" s="434"/>
      <c r="CQ27" s="434"/>
      <c r="CR27" s="434"/>
      <c r="CS27" s="434"/>
      <c r="CT27" s="434"/>
      <c r="CU27" s="434"/>
      <c r="CV27" s="442" t="s">
        <v>105</v>
      </c>
      <c r="CW27" s="443"/>
      <c r="CX27" s="443"/>
      <c r="CY27" s="443"/>
      <c r="CZ27" s="443"/>
      <c r="DA27" s="443"/>
      <c r="DB27" s="443"/>
      <c r="DC27" s="443"/>
      <c r="DD27" s="443"/>
      <c r="DE27" s="443"/>
      <c r="DF27" s="444"/>
      <c r="DG27" s="433" t="s">
        <v>106</v>
      </c>
      <c r="DH27" s="434"/>
      <c r="DI27" s="434"/>
      <c r="DJ27" s="434"/>
      <c r="DK27" s="434"/>
      <c r="DL27" s="434"/>
      <c r="DM27" s="434"/>
      <c r="DN27" s="434"/>
      <c r="DO27" s="434"/>
      <c r="DP27" s="434"/>
      <c r="DQ27" s="435"/>
      <c r="DR27" s="436" t="s">
        <v>107</v>
      </c>
      <c r="DS27" s="437"/>
      <c r="DT27" s="437"/>
      <c r="DU27" s="437"/>
      <c r="DV27" s="437"/>
      <c r="DW27" s="437"/>
      <c r="DX27" s="437"/>
      <c r="DY27" s="437"/>
      <c r="DZ27" s="437"/>
      <c r="EA27" s="437"/>
      <c r="EB27" s="438"/>
    </row>
    <row r="28" spans="2:134" ht="14.1" customHeight="1">
      <c r="G28" s="440" t="s">
        <v>108</v>
      </c>
      <c r="H28" s="441"/>
      <c r="L28" s="57"/>
      <c r="M28" s="269"/>
      <c r="N28" s="445" t="s">
        <v>109</v>
      </c>
      <c r="O28" s="446"/>
      <c r="P28" s="270"/>
      <c r="Q28" s="225">
        <v>1</v>
      </c>
      <c r="R28" s="225">
        <v>2</v>
      </c>
      <c r="S28" s="225">
        <v>3</v>
      </c>
      <c r="T28" s="225">
        <v>4</v>
      </c>
      <c r="U28" s="225">
        <v>5</v>
      </c>
      <c r="V28" s="225">
        <v>6</v>
      </c>
      <c r="W28" s="225">
        <v>7</v>
      </c>
      <c r="X28" s="225">
        <v>8</v>
      </c>
      <c r="Y28" s="225">
        <v>9</v>
      </c>
      <c r="Z28" s="225">
        <v>10</v>
      </c>
      <c r="AA28" s="270"/>
      <c r="AB28" s="225">
        <v>1</v>
      </c>
      <c r="AC28" s="225">
        <v>2</v>
      </c>
      <c r="AD28" s="225">
        <v>3</v>
      </c>
      <c r="AE28" s="225">
        <v>4</v>
      </c>
      <c r="AF28" s="225">
        <v>5</v>
      </c>
      <c r="AG28" s="225">
        <v>6</v>
      </c>
      <c r="AH28" s="225">
        <v>7</v>
      </c>
      <c r="AI28" s="225">
        <v>8</v>
      </c>
      <c r="AJ28" s="225">
        <v>9</v>
      </c>
      <c r="AK28" s="225">
        <v>10</v>
      </c>
      <c r="AL28" s="271"/>
      <c r="AM28" s="225">
        <v>1</v>
      </c>
      <c r="AN28" s="225">
        <v>2</v>
      </c>
      <c r="AO28" s="225">
        <v>3</v>
      </c>
      <c r="AP28" s="225">
        <v>4</v>
      </c>
      <c r="AQ28" s="225">
        <v>5</v>
      </c>
      <c r="AR28" s="225">
        <v>6</v>
      </c>
      <c r="AS28" s="225">
        <v>7</v>
      </c>
      <c r="AT28" s="225">
        <v>8</v>
      </c>
      <c r="AU28" s="225">
        <v>9</v>
      </c>
      <c r="AV28" s="57">
        <v>10</v>
      </c>
      <c r="AW28" s="271"/>
      <c r="AX28" s="225">
        <v>1</v>
      </c>
      <c r="AY28" s="225">
        <v>2</v>
      </c>
      <c r="AZ28" s="225">
        <v>3</v>
      </c>
      <c r="BA28" s="225">
        <v>4</v>
      </c>
      <c r="BB28" s="225">
        <v>5</v>
      </c>
      <c r="BC28" s="225">
        <v>6</v>
      </c>
      <c r="BD28" s="225">
        <v>7</v>
      </c>
      <c r="BE28" s="225">
        <v>8</v>
      </c>
      <c r="BF28" s="225">
        <v>9</v>
      </c>
      <c r="BG28" s="225">
        <v>10</v>
      </c>
      <c r="BH28" s="270">
        <v>1</v>
      </c>
      <c r="BI28" s="225">
        <v>2</v>
      </c>
      <c r="BJ28" s="225">
        <v>3</v>
      </c>
      <c r="BK28" s="225">
        <v>4</v>
      </c>
      <c r="BL28" s="225">
        <v>5</v>
      </c>
      <c r="BM28" s="225">
        <v>6</v>
      </c>
      <c r="BN28" s="225">
        <v>7</v>
      </c>
      <c r="BO28" s="225">
        <v>8</v>
      </c>
      <c r="BP28" s="225">
        <v>9</v>
      </c>
      <c r="BQ28" s="57">
        <v>10</v>
      </c>
      <c r="BR28" s="270">
        <v>1</v>
      </c>
      <c r="BS28" s="225">
        <v>2</v>
      </c>
      <c r="BT28" s="225">
        <v>3</v>
      </c>
      <c r="BU28" s="225">
        <v>4</v>
      </c>
      <c r="BV28" s="225">
        <v>5</v>
      </c>
      <c r="BW28" s="225">
        <v>6</v>
      </c>
      <c r="BX28" s="225">
        <v>7</v>
      </c>
      <c r="BY28" s="225">
        <v>8</v>
      </c>
      <c r="BZ28" s="225">
        <v>9</v>
      </c>
      <c r="CA28" s="57">
        <v>10</v>
      </c>
      <c r="CB28" s="272">
        <v>1</v>
      </c>
      <c r="CC28" s="225">
        <v>2</v>
      </c>
      <c r="CD28" s="225">
        <v>3</v>
      </c>
      <c r="CE28" s="225">
        <v>4</v>
      </c>
      <c r="CF28" s="225">
        <v>5</v>
      </c>
      <c r="CG28" s="225">
        <v>6</v>
      </c>
      <c r="CH28" s="225">
        <v>7</v>
      </c>
      <c r="CI28" s="225">
        <v>8</v>
      </c>
      <c r="CJ28" s="225">
        <v>9</v>
      </c>
      <c r="CK28" s="273">
        <v>10</v>
      </c>
      <c r="CL28" s="225">
        <v>1</v>
      </c>
      <c r="CM28" s="225">
        <v>2</v>
      </c>
      <c r="CN28" s="225">
        <v>3</v>
      </c>
      <c r="CO28" s="225">
        <v>4</v>
      </c>
      <c r="CP28" s="225">
        <v>5</v>
      </c>
      <c r="CQ28" s="225">
        <v>6</v>
      </c>
      <c r="CR28" s="225">
        <v>7</v>
      </c>
      <c r="CS28" s="225">
        <v>8</v>
      </c>
      <c r="CT28" s="225">
        <v>9</v>
      </c>
      <c r="CU28" s="225">
        <v>10</v>
      </c>
      <c r="CV28" s="272">
        <v>1</v>
      </c>
      <c r="CW28" s="225">
        <v>2</v>
      </c>
      <c r="CX28" s="225">
        <v>3</v>
      </c>
      <c r="CY28" s="225">
        <v>4</v>
      </c>
      <c r="CZ28" s="225">
        <v>5</v>
      </c>
      <c r="DA28" s="225">
        <v>6</v>
      </c>
      <c r="DB28" s="225">
        <v>7</v>
      </c>
      <c r="DC28" s="225">
        <v>8</v>
      </c>
      <c r="DD28" s="225">
        <v>9</v>
      </c>
      <c r="DE28" s="164">
        <v>10</v>
      </c>
      <c r="DF28" s="274"/>
      <c r="DG28" s="225"/>
      <c r="DH28" s="225"/>
      <c r="DI28" s="225"/>
      <c r="DR28" s="271"/>
      <c r="EB28" s="275"/>
    </row>
    <row r="29" spans="2:134" ht="12.95" thickBot="1">
      <c r="C29" s="57" t="s">
        <v>78</v>
      </c>
      <c r="G29" s="56" t="str">
        <f>'2. Input-Output and Summary'!J18</f>
        <v>N/A</v>
      </c>
      <c r="H29" s="56" t="str">
        <f>IF('2. Input-Output and Summary'!J19="","N/A",'2. Input-Output and Summary'!J19)</f>
        <v>N/A</v>
      </c>
      <c r="K29" s="431" t="str">
        <f>IF('5. Sources and Assumptions'!C6="[enter data year]","Enter data year in Tab 5",'5. Sources and Assumptions'!C6)</f>
        <v>Enter data year in Tab 5</v>
      </c>
      <c r="L29" s="432"/>
      <c r="M29" s="276"/>
      <c r="N29" s="277">
        <f>'2. Input-Output and Summary'!J14-1</f>
        <v>2028</v>
      </c>
      <c r="O29" s="278">
        <f>'2. Input-Output and Summary'!J14-1</f>
        <v>2028</v>
      </c>
      <c r="P29" s="271"/>
      <c r="R29" s="279"/>
      <c r="S29" s="279"/>
      <c r="T29" s="279"/>
      <c r="U29" s="279"/>
      <c r="V29" s="279"/>
      <c r="W29" s="279"/>
      <c r="X29" s="279"/>
      <c r="Y29" s="279"/>
      <c r="Z29" s="279"/>
      <c r="AA29" s="271"/>
      <c r="AC29" s="279"/>
      <c r="AD29" s="279"/>
      <c r="AE29" s="279"/>
      <c r="AF29" s="279"/>
      <c r="AG29" s="279"/>
      <c r="AH29" s="279"/>
      <c r="AI29" s="279"/>
      <c r="AJ29" s="279"/>
      <c r="AK29" s="279"/>
      <c r="AL29" s="280"/>
      <c r="AO29" s="279"/>
      <c r="AP29" s="279"/>
      <c r="AQ29" s="279"/>
      <c r="AR29" s="279"/>
      <c r="AS29" s="279"/>
      <c r="AT29" s="279"/>
      <c r="AU29" s="279"/>
      <c r="AV29" s="279"/>
      <c r="AW29" s="280"/>
      <c r="AX29" s="279"/>
      <c r="AY29" s="279"/>
      <c r="AZ29" s="279"/>
      <c r="BA29" s="279"/>
      <c r="BB29" s="279"/>
      <c r="BC29" s="279"/>
      <c r="BD29" s="279"/>
      <c r="BE29" s="279"/>
      <c r="BH29" s="271"/>
      <c r="BR29" s="271"/>
      <c r="CB29" s="281"/>
      <c r="CK29" s="273"/>
      <c r="CV29" s="281"/>
      <c r="DE29" s="164"/>
      <c r="DF29" s="274"/>
      <c r="DR29" s="271"/>
      <c r="EB29" s="275"/>
    </row>
    <row r="30" spans="2:134" s="22" customFormat="1" ht="84.95">
      <c r="B30" s="262" t="s">
        <v>110</v>
      </c>
      <c r="C30" s="86" t="s">
        <v>111</v>
      </c>
      <c r="D30" s="86" t="s">
        <v>112</v>
      </c>
      <c r="E30" s="86" t="s">
        <v>113</v>
      </c>
      <c r="F30" s="86" t="s">
        <v>114</v>
      </c>
      <c r="G30" s="262" t="s">
        <v>115</v>
      </c>
      <c r="H30" s="262" t="s">
        <v>116</v>
      </c>
      <c r="I30" s="87" t="s">
        <v>117</v>
      </c>
      <c r="J30" s="87" t="s">
        <v>118</v>
      </c>
      <c r="K30" s="322" t="s">
        <v>119</v>
      </c>
      <c r="L30" s="86" t="s">
        <v>120</v>
      </c>
      <c r="M30" s="88" t="s">
        <v>121</v>
      </c>
      <c r="N30" s="173" t="s">
        <v>122</v>
      </c>
      <c r="O30" s="89" t="s">
        <v>123</v>
      </c>
      <c r="P30" s="90" t="s">
        <v>124</v>
      </c>
      <c r="Q30" s="91" t="s">
        <v>125</v>
      </c>
      <c r="R30" s="91" t="s">
        <v>126</v>
      </c>
      <c r="S30" s="91" t="s">
        <v>127</v>
      </c>
      <c r="T30" s="91" t="s">
        <v>128</v>
      </c>
      <c r="U30" s="91" t="s">
        <v>129</v>
      </c>
      <c r="V30" s="91" t="s">
        <v>130</v>
      </c>
      <c r="W30" s="91" t="s">
        <v>131</v>
      </c>
      <c r="X30" s="91" t="s">
        <v>132</v>
      </c>
      <c r="Y30" s="91" t="s">
        <v>133</v>
      </c>
      <c r="Z30" s="92" t="s">
        <v>134</v>
      </c>
      <c r="AA30" s="93" t="s">
        <v>135</v>
      </c>
      <c r="AB30" s="94" t="s">
        <v>136</v>
      </c>
      <c r="AC30" s="94" t="s">
        <v>137</v>
      </c>
      <c r="AD30" s="94" t="s">
        <v>138</v>
      </c>
      <c r="AE30" s="94" t="s">
        <v>139</v>
      </c>
      <c r="AF30" s="94" t="s">
        <v>140</v>
      </c>
      <c r="AG30" s="94" t="s">
        <v>141</v>
      </c>
      <c r="AH30" s="94" t="s">
        <v>142</v>
      </c>
      <c r="AI30" s="94" t="s">
        <v>143</v>
      </c>
      <c r="AJ30" s="94" t="s">
        <v>144</v>
      </c>
      <c r="AK30" s="95" t="s">
        <v>145</v>
      </c>
      <c r="AL30" s="96" t="s">
        <v>146</v>
      </c>
      <c r="AM30" s="97" t="s">
        <v>147</v>
      </c>
      <c r="AN30" s="97" t="s">
        <v>148</v>
      </c>
      <c r="AO30" s="97" t="s">
        <v>149</v>
      </c>
      <c r="AP30" s="97" t="s">
        <v>150</v>
      </c>
      <c r="AQ30" s="97" t="s">
        <v>151</v>
      </c>
      <c r="AR30" s="97" t="s">
        <v>152</v>
      </c>
      <c r="AS30" s="97" t="s">
        <v>153</v>
      </c>
      <c r="AT30" s="97" t="s">
        <v>154</v>
      </c>
      <c r="AU30" s="97" t="s">
        <v>155</v>
      </c>
      <c r="AV30" s="98" t="s">
        <v>156</v>
      </c>
      <c r="AW30" s="99" t="s">
        <v>157</v>
      </c>
      <c r="AX30" s="100" t="s">
        <v>158</v>
      </c>
      <c r="AY30" s="100" t="s">
        <v>159</v>
      </c>
      <c r="AZ30" s="100" t="s">
        <v>160</v>
      </c>
      <c r="BA30" s="100" t="s">
        <v>161</v>
      </c>
      <c r="BB30" s="100" t="s">
        <v>162</v>
      </c>
      <c r="BC30" s="100" t="s">
        <v>163</v>
      </c>
      <c r="BD30" s="100" t="s">
        <v>164</v>
      </c>
      <c r="BE30" s="100" t="s">
        <v>165</v>
      </c>
      <c r="BF30" s="100" t="s">
        <v>166</v>
      </c>
      <c r="BG30" s="103" t="s">
        <v>167</v>
      </c>
      <c r="BH30" s="90" t="s">
        <v>168</v>
      </c>
      <c r="BI30" s="91" t="s">
        <v>169</v>
      </c>
      <c r="BJ30" s="91" t="s">
        <v>170</v>
      </c>
      <c r="BK30" s="91" t="s">
        <v>171</v>
      </c>
      <c r="BL30" s="91" t="s">
        <v>172</v>
      </c>
      <c r="BM30" s="91" t="s">
        <v>173</v>
      </c>
      <c r="BN30" s="91" t="s">
        <v>174</v>
      </c>
      <c r="BO30" s="91" t="s">
        <v>175</v>
      </c>
      <c r="BP30" s="91" t="s">
        <v>176</v>
      </c>
      <c r="BQ30" s="260" t="s">
        <v>177</v>
      </c>
      <c r="BR30" s="259" t="s">
        <v>178</v>
      </c>
      <c r="BS30" s="94" t="s">
        <v>179</v>
      </c>
      <c r="BT30" s="94" t="s">
        <v>180</v>
      </c>
      <c r="BU30" s="94" t="s">
        <v>181</v>
      </c>
      <c r="BV30" s="94" t="s">
        <v>182</v>
      </c>
      <c r="BW30" s="94" t="s">
        <v>183</v>
      </c>
      <c r="BX30" s="94" t="s">
        <v>184</v>
      </c>
      <c r="BY30" s="94" t="s">
        <v>185</v>
      </c>
      <c r="BZ30" s="94" t="s">
        <v>186</v>
      </c>
      <c r="CA30" s="261" t="s">
        <v>187</v>
      </c>
      <c r="CB30" s="96" t="s">
        <v>188</v>
      </c>
      <c r="CC30" s="97" t="s">
        <v>189</v>
      </c>
      <c r="CD30" s="97" t="s">
        <v>190</v>
      </c>
      <c r="CE30" s="97" t="s">
        <v>191</v>
      </c>
      <c r="CF30" s="97" t="s">
        <v>192</v>
      </c>
      <c r="CG30" s="97" t="s">
        <v>193</v>
      </c>
      <c r="CH30" s="97" t="s">
        <v>194</v>
      </c>
      <c r="CI30" s="97" t="s">
        <v>195</v>
      </c>
      <c r="CJ30" s="97" t="s">
        <v>196</v>
      </c>
      <c r="CK30" s="98" t="s">
        <v>197</v>
      </c>
      <c r="CL30" s="102" t="s">
        <v>198</v>
      </c>
      <c r="CM30" s="100" t="s">
        <v>199</v>
      </c>
      <c r="CN30" s="100" t="s">
        <v>200</v>
      </c>
      <c r="CO30" s="100" t="s">
        <v>201</v>
      </c>
      <c r="CP30" s="100" t="s">
        <v>202</v>
      </c>
      <c r="CQ30" s="100" t="s">
        <v>203</v>
      </c>
      <c r="CR30" s="100" t="s">
        <v>204</v>
      </c>
      <c r="CS30" s="100" t="s">
        <v>205</v>
      </c>
      <c r="CT30" s="100" t="s">
        <v>206</v>
      </c>
      <c r="CU30" s="103" t="s">
        <v>207</v>
      </c>
      <c r="CV30" s="104" t="s">
        <v>208</v>
      </c>
      <c r="CW30" s="105" t="s">
        <v>209</v>
      </c>
      <c r="CX30" s="105" t="s">
        <v>210</v>
      </c>
      <c r="CY30" s="105" t="s">
        <v>211</v>
      </c>
      <c r="CZ30" s="105" t="s">
        <v>212</v>
      </c>
      <c r="DA30" s="105" t="s">
        <v>213</v>
      </c>
      <c r="DB30" s="105" t="s">
        <v>214</v>
      </c>
      <c r="DC30" s="105" t="s">
        <v>215</v>
      </c>
      <c r="DD30" s="105" t="s">
        <v>216</v>
      </c>
      <c r="DE30" s="105" t="s">
        <v>217</v>
      </c>
      <c r="DF30" s="106" t="s">
        <v>218</v>
      </c>
      <c r="DG30" s="101" t="s">
        <v>219</v>
      </c>
      <c r="DH30" s="97" t="s">
        <v>220</v>
      </c>
      <c r="DI30" s="97" t="s">
        <v>221</v>
      </c>
      <c r="DJ30" s="97" t="s">
        <v>222</v>
      </c>
      <c r="DK30" s="97" t="s">
        <v>223</v>
      </c>
      <c r="DL30" s="97" t="s">
        <v>224</v>
      </c>
      <c r="DM30" s="97" t="s">
        <v>225</v>
      </c>
      <c r="DN30" s="97" t="s">
        <v>226</v>
      </c>
      <c r="DO30" s="97" t="s">
        <v>227</v>
      </c>
      <c r="DP30" s="97" t="s">
        <v>228</v>
      </c>
      <c r="DQ30" s="107" t="s">
        <v>229</v>
      </c>
      <c r="DR30" s="99" t="s">
        <v>230</v>
      </c>
      <c r="DS30" s="100" t="s">
        <v>231</v>
      </c>
      <c r="DT30" s="100" t="s">
        <v>232</v>
      </c>
      <c r="DU30" s="100" t="s">
        <v>233</v>
      </c>
      <c r="DV30" s="100" t="s">
        <v>234</v>
      </c>
      <c r="DW30" s="100" t="s">
        <v>235</v>
      </c>
      <c r="DX30" s="100" t="s">
        <v>236</v>
      </c>
      <c r="DY30" s="100" t="s">
        <v>237</v>
      </c>
      <c r="DZ30" s="100" t="s">
        <v>238</v>
      </c>
      <c r="EA30" s="100" t="s">
        <v>239</v>
      </c>
      <c r="EB30" s="107" t="s">
        <v>240</v>
      </c>
    </row>
    <row r="31" spans="2:134" ht="12" customHeight="1">
      <c r="B31" s="332">
        <v>80001</v>
      </c>
      <c r="C31" s="337" t="str">
        <f>IF(B31=0,"",_xlfn.XLOOKUP(B31,'4. User Repricing Data'!A:A,'4. User Repricing Data'!B:B,""))</f>
        <v/>
      </c>
      <c r="D31" s="337" t="str">
        <f>IF(B31=0,"",_xlfn.XLOOKUP(B31,'4. User Repricing Data'!A:A,'4. User Repricing Data'!D:D,""))</f>
        <v/>
      </c>
      <c r="E31" s="108" t="str">
        <f>IF(B31=0,"",_xlfn.XLOOKUP(B31,'4. User Repricing Data'!A:A,'4. User Repricing Data'!F:F,""))</f>
        <v/>
      </c>
      <c r="F31" s="338" t="str">
        <f>IF(B31=0,"",_xlfn.XLOOKUP(B31,'4. User Repricing Data'!A:A,'4. User Repricing Data'!E:E,""))</f>
        <v/>
      </c>
      <c r="G31" s="108" t="str">
        <f>IF(G$29="CAH",Table1[[#This Row],[CAH? (Y/N) (Autofills)]],"")</f>
        <v/>
      </c>
      <c r="H31" s="108" t="str">
        <f>IF(H$29="CAH",Table1[[#This Row],[CAH? (Y/N) (Autofills)]],"")</f>
        <v/>
      </c>
      <c r="I31" s="339" t="str">
        <f>IF(Table1[[#This Row],[Hospital name (Autofills)]]="","",IF(OR(AND(G31="Y",$G$17="Y"),AND(H31="Y",$G$18="Y")),"Y","N"))</f>
        <v/>
      </c>
      <c r="J31" s="339" t="str">
        <f>IF(Table1[[#This Row],[Hospital name (Autofills)]]="","",IF(OR(AND(G31="Y",$G$22="Y",$G$19="Y"),AND(H31="Y",$G$23="Y",$G$19="Y")),"Y","N"))</f>
        <v/>
      </c>
      <c r="K31" s="340" t="str">
        <f>IF(Table1[[#This Row],[Hospital name (Autofills)]]="","",_xlfn.XLOOKUP(B31,'4. User Repricing Data'!A:A,'4. User Repricing Data'!G:G))</f>
        <v/>
      </c>
      <c r="L31" s="341" t="str">
        <f>IF(Table1[[#This Row],[Hospital name (Autofills)]]="","",_xlfn.XLOOKUP(B31,'4. User Repricing Data'!A:A,'4. User Repricing Data'!H:H))</f>
        <v/>
      </c>
      <c r="M31" s="342" t="str">
        <f>IF(Table1[[#This Row],[Hospital name (Autofills)]]="","",((1+G$7)^G$6-1))</f>
        <v/>
      </c>
      <c r="N31" s="343" t="str">
        <f>IF(Table1[[#This Row],[Hospital name (Autofills)]]="","",IFERROR(K31*(1+Table1[[#This Row],[Cumulative Inflation Adjustment (Autofills)]]),0))</f>
        <v/>
      </c>
      <c r="O31" s="344" t="str">
        <f>IF(Table1[[#This Row],[Hospital name (Autofills)]]="","",IFERROR(L31*(1+Table1[[#This Row],[Cumulative Inflation Adjustment (Autofills)]]),0))</f>
        <v/>
      </c>
      <c r="P31" s="345" t="str">
        <f>IF(Table1[[#This Row],[Hospital name (Autofills)]]="","",IFERROR(N31/O31,0))</f>
        <v/>
      </c>
      <c r="Q31" s="346" t="str">
        <f>IF(Table1[[#This Row],[Hospital name (Autofills)]]="","",IFERROR(($N31*($G$10+1)^Q$28)/($O31*($G$9+1)^Q$28),0))</f>
        <v/>
      </c>
      <c r="R31" s="346" t="str">
        <f>IF(Table1[[#This Row],[Hospital name (Autofills)]]="","",IFERROR(($N31*($G$10+1)^R$28)/($O31*($G$9+1)^R$28),0))</f>
        <v/>
      </c>
      <c r="S31" s="346" t="str">
        <f>IF(Table1[[#This Row],[Hospital name (Autofills)]]="","",IFERROR(($N31*($G$10+1)^S$28)/($O31*($G$9+1)^S$28),0))</f>
        <v/>
      </c>
      <c r="T31" s="346" t="str">
        <f>IF(Table1[[#This Row],[Hospital name (Autofills)]]="","",IFERROR(($N31*($G$10+1)^T$28)/($O31*($G$9+1)^T$28),0))</f>
        <v/>
      </c>
      <c r="U31" s="346" t="str">
        <f>IF(Table1[[#This Row],[Hospital name (Autofills)]]="","",IFERROR(($N31*($G$10+1)^U$28)/($O31*($G$9+1)^U$28),0))</f>
        <v/>
      </c>
      <c r="V31" s="346" t="str">
        <f>IF(Table1[[#This Row],[Hospital name (Autofills)]]="","",IFERROR(($N31*($G$10+1)^V$28)/($O31*($G$9+1)^V$28),0))</f>
        <v/>
      </c>
      <c r="W31" s="346" t="str">
        <f>IF(Table1[[#This Row],[Hospital name (Autofills)]]="","",IFERROR(($N31*($G$10+1)^W$28)/($O31*($G$9+1)^W$28),0))</f>
        <v/>
      </c>
      <c r="X31" s="346" t="str">
        <f>IF(Table1[[#This Row],[Hospital name (Autofills)]]="","",IFERROR(($N31*($G$10+1)^X$28)/($O31*($G$9+1)^X$28),0))</f>
        <v/>
      </c>
      <c r="Y31" s="346" t="str">
        <f>IF(Table1[[#This Row],[Hospital name (Autofills)]]="","",IFERROR(($N31*($G$10+1)^Y$28)/($O31*($G$9+1)^Y$28),0))</f>
        <v/>
      </c>
      <c r="Z31" s="347" t="str">
        <f>IF(Table1[[#This Row],[Hospital name (Autofills)]]="","",IFERROR(($N31*($G$10+1)^Z$28)/($O31*($G$9+1)^Z$28),0))</f>
        <v/>
      </c>
      <c r="AA31" s="345" t="str">
        <f>IF(Table1[[#This Row],[Hospital name (Autofills)]]="","",IFERROR(N31/O31,0))</f>
        <v/>
      </c>
      <c r="AB31" s="346" t="str">
        <f>IF(Table1[[#This Row],[Hospital name (Autofills)]]="","",IFERROR(IF($J31="Y",Q31,IF($G$19="N",Q31,($N31*($G$10+1)^IF(AB$28&lt;$G$21,AB$28,$G$21-1)*($G$20+1)^(MAX((AB$28-$G$21+1),0)))/($O31*($G$9+1)^AB$28))),0))</f>
        <v/>
      </c>
      <c r="AC31" s="346" t="str">
        <f>IF(Table1[[#This Row],[Hospital name (Autofills)]]="","",IFERROR(IF($J31="Y",R31,IF($G$19="N",R31,($N31*($G$10+1)^IF(AC$28&lt;$G$21,AC$28,$G$21-1)*($G$20+1)^(MAX((AC$28-$G$21+1),0)))/($O31*($G$9+1)^AC$28))),0))</f>
        <v/>
      </c>
      <c r="AD31" s="346" t="str">
        <f>IF(Table1[[#This Row],[Hospital name (Autofills)]]="","",IFERROR(IF($J31="Y",S31,IF($G$19="N",S31,($N31*($G$10+1)^IF(AD$28&lt;$G$21,AD$28,$G$21-1)*($G$20+1)^(MAX((AD$28-$G$21+1),0)))/($O31*($G$9+1)^AD$28))),0))</f>
        <v/>
      </c>
      <c r="AE31" s="346" t="str">
        <f>IF(Table1[[#This Row],[Hospital name (Autofills)]]="","",IFERROR(IF($J31="Y",T31,IF($G$19="N",T31,($N31*($G$10+1)^IF(AE$28&lt;$G$21,AE$28,$G$21-1)*($G$20+1)^(MAX((AE$28-$G$21+1),0)))/($O31*($G$9+1)^AE$28))),0))</f>
        <v/>
      </c>
      <c r="AF31" s="346" t="str">
        <f>IF(Table1[[#This Row],[Hospital name (Autofills)]]="","",IFERROR(IF($J31="Y",U31,IF($G$19="N",U31,($N31*($G$10+1)^IF(AF$28&lt;$G$21,AF$28,$G$21-1)*($G$20+1)^(MAX((AF$28-$G$21+1),0)))/($O31*($G$9+1)^AF$28))),0))</f>
        <v/>
      </c>
      <c r="AG31" s="346" t="str">
        <f>IF(Table1[[#This Row],[Hospital name (Autofills)]]="","",IFERROR(IF($J31="Y",V31,IF($G$19="N",V31,($N31*($G$10+1)^IF(AG$28&lt;$G$21,AG$28,$G$21-1)*($G$20+1)^(MAX((AG$28-$G$21+1),0)))/($O31*($G$9+1)^AG$28))),0))</f>
        <v/>
      </c>
      <c r="AH31" s="346" t="str">
        <f>IF(Table1[[#This Row],[Hospital name (Autofills)]]="","",IFERROR(IF($J31="Y",W31,IF($G$19="N",W31,($N31*($G$10+1)^IF(AH$28&lt;$G$21,AH$28,$G$21-1)*($G$20+1)^(MAX((AH$28-$G$21+1),0)))/($O31*($G$9+1)^AH$28))),0))</f>
        <v/>
      </c>
      <c r="AI31" s="346" t="str">
        <f>IF(Table1[[#This Row],[Hospital name (Autofills)]]="","",IFERROR(IF($J31="Y",X31,IF($G$19="N",X31,($N31*($G$10+1)^IF(AI$28&lt;$G$21,AI$28,$G$21-1)*($G$20+1)^(MAX((AI$28-$G$21+1),0)))/($O31*($G$9+1)^AI$28))),0))</f>
        <v/>
      </c>
      <c r="AJ31" s="346" t="str">
        <f>IF(Table1[[#This Row],[Hospital name (Autofills)]]="","",IFERROR(IF($J31="Y",Y31,IF($G$19="N",Y31,($N31*($G$10+1)^IF(AJ$28&lt;$G$21,AJ$28,$G$21-1)*($G$20+1)^(MAX((AJ$28-$G$21+1),0)))/($O31*($G$9+1)^AJ$28))),0))</f>
        <v/>
      </c>
      <c r="AK31" s="348" t="str">
        <f>IF(Table1[[#This Row],[Hospital name (Autofills)]]="","",IFERROR(IF($J31="Y",Z31,IF($G$19="N",Z31,($N31*($G$10+1)^IF(AK$28&lt;$G$21,AK$28,$G$21-1)*($G$20+1)^(MAX((AK$28-$G$21+1),0)))/($O31*($G$9+1)^AK$28))),0))</f>
        <v/>
      </c>
      <c r="AL31" s="349" t="str">
        <f t="shared" ref="AL31:AL94" si="0">P31</f>
        <v/>
      </c>
      <c r="AM31" s="350" t="str">
        <f>IF(Table1[[#This Row],[Hospital name (Autofills)]]="","",IF(AND($I31="Y", $G$17="Y"), AB31,
    IF(OR(AND($G$13="Y", AM$28 &gt;= $G$14), $G$13="N"),
        IF(OR(AB31 &gt;= $G$12, AL31 = $G$12),
            $G$12,
            AB31),
        AB31))
)</f>
        <v/>
      </c>
      <c r="AN31" s="350" t="str">
        <f>IF(Table1[[#This Row],[Hospital name (Autofills)]]="","",IF(AND($I31="Y", $G$17="Y"), AC31,
    IF(OR(AND($G$13="Y", AN$28 &gt;= $G$14), $G$13="N"),
        IF(OR(AC31 &gt;= $G$12, AM31 = $G$12),
            $G$12,
            AC31),
        AC31)
))</f>
        <v/>
      </c>
      <c r="AO31" s="350" t="str">
        <f>IF(Table1[[#This Row],[Hospital name (Autofills)]]="","",IF(AND($I31="Y", $G$17="Y"), AD31,
    IF(OR(AND($G$13="Y", AO$28 &gt;= $G$14), $G$13="N"),
        IF(OR(AD31 &gt;= $G$12, AN31 = $G$12),
            MIN(AD31,$G$12),
            AD31),
        AD31)
))</f>
        <v/>
      </c>
      <c r="AP31" s="350" t="str">
        <f>IF(Table1[[#This Row],[Hospital name (Autofills)]]="","",IF(AND($I31="Y", $G$17="Y"), AE31,
    IF(OR(AND($G$13="Y", AP$28 &gt;= $G$14), $G$13="N"),
        IF(OR(AE31 &gt;= $G$12, AO31 = $G$12),
            MIN(AE31,$G$12),
            AE31),
        AE31)
))</f>
        <v/>
      </c>
      <c r="AQ31" s="350" t="str">
        <f>IF(Table1[[#This Row],[Hospital name (Autofills)]]="","",IF(AND($I31="Y", $G$17="Y"), AF31,
    IF(OR(AND($G$13="Y", AQ$28 &gt;= $G$14), $G$13="N"),
        IF(OR(AF31 &gt;= $G$12, AP31 = $G$12),
            MIN(AF31,$G$12),
            AF31),
        AF31)
))</f>
        <v/>
      </c>
      <c r="AR31" s="350" t="str">
        <f>IF(Table1[[#This Row],[Hospital name (Autofills)]]="","",IF(AND($I31="Y", $G$17="Y"), AG31,
    IF(OR(AND($G$13="Y", AR$28 &gt;= $G$14), $G$13="N"),
        IF(OR(AG31 &gt;= $G$12, AQ31 = $G$12),
            MIN(AG31,$G$12),
            AG31),
        AG31)
))</f>
        <v/>
      </c>
      <c r="AS31" s="350" t="str">
        <f>IF(Table1[[#This Row],[Hospital name (Autofills)]]="","",IF(AND($I31="Y", $G$17="Y"), AH31,
    IF(OR(AND($G$13="Y", AS$28 &gt;= $G$14), $G$13="N"),
        IF(OR(AH31 &gt;= $G$12, AR31 = $G$12),
            MIN(AH31,$G$12),
            AH31),
        AH31)
))</f>
        <v/>
      </c>
      <c r="AT31" s="350" t="str">
        <f>IF(Table1[[#This Row],[Hospital name (Autofills)]]="","",IF(AND($I31="Y", $G$17="Y"), AI31,
    IF(OR(AND($G$13="Y", AT$28 &gt;= $G$14), $G$13="N"),
        IF(OR(AI31 &gt;= $G$12, AS31 = $G$12),
            MIN(AI31,$G$12),
            AI31),
        AI31)
))</f>
        <v/>
      </c>
      <c r="AU31" s="350" t="str">
        <f>IF(Table1[[#This Row],[Hospital name (Autofills)]]="","",IF(AND($I31="Y", $G$17="Y"), AJ31,
    IF(OR(AND($G$13="Y", AU$28 &gt;= $G$14), $G$13="N"),
        IF(OR(AJ31 &gt;= $G$12, AT31 = $G$12),
            MIN(AJ31,$G$12),
            AJ31),
        AJ31)
))</f>
        <v/>
      </c>
      <c r="AV31" s="350" t="str">
        <f>IF(Table1[[#This Row],[Hospital name (Autofills)]]="","",IF(AND($I31="Y", $G$17="Y"), AK31,
    IF(OR(AND($G$13="Y", AV$28 &gt;= $G$14), $G$13="N"),
        IF(OR(AK31 &gt;= $G$12, AU31 = $G$12),
            MIN(AK31,$G$12),
            AK31),
        AK31)
))</f>
        <v/>
      </c>
      <c r="AW31" s="345" t="str">
        <f>IFERROR(Table1[[#This Row],[Year 0 Relative Price]],"")</f>
        <v/>
      </c>
      <c r="AX31" s="350" t="str">
        <f t="shared" ref="AX31:AX62" si="1">IFERROR(IF($G$15="Y", IF(AND($I31="Y", $G$17="Y"), AB31,
    IF(OR(AND($G$13="Y", AX$28 &gt;= $G$14), $G$13="N"),
        IF(AB31 &gt;= $G$12,
            IF(AW31/$G$16 = ROUND(AW31/$G$16, 0),
               MAX((ROUND(AW31/$G$16, 0) - 1) * $G$16, $G$12),
               MAX(ROUNDDOWN(AW31/$G$16, 0) * $G$16, $G$12)),
            IF(AW31 = $G$12,
               $G$12,
               AB31)
        ), AB31
)),AM31),"")</f>
        <v/>
      </c>
      <c r="AY31" s="350" t="str">
        <f t="shared" ref="AY31:AY62" si="2">IFERROR(IF($G$15="Y", IF(AND($I31="Y", $G$17="Y"), AC31,
    IF(OR(AND($G$13="Y", AY$28 &gt;= $G$14), $G$13="N"),
        IF(AC31 &gt;= $G$12,
            IF(AX31/$G$16 = ROUND(AX31/$G$16, 0),
               MAX((ROUND(AX31/$G$16, 0) - 1) * $G$16, $G$12),
               MAX(ROUNDDOWN(AX31/$G$16, 0) * $G$16, $G$12)),
            IF(AX31 = $G$12,
               $G$12,
               AC31)
        ), AC31
)),AN31),"")</f>
        <v/>
      </c>
      <c r="AZ31" s="350" t="str">
        <f t="shared" ref="AZ31:AZ62" si="3">IFERROR(IF($G$15="Y", IF(AND($I31="Y", $G$17="Y"), AD31,
    IF(OR(AND($G$13="Y", AZ$28 &gt;= $G$14), $G$13="N"),
        IF(AD31 &gt;= $G$12,
            IF(AY31/$G$16 = ROUND(AY31/$G$16, 0),
               MAX((ROUND(AY31/$G$16, 0) - 1) * $G$16, $G$12),
               MAX(ROUNDDOWN(AY31/$G$16, 0) * $G$16, $G$12)),
            IF(AY31 = $G$12,
               $G$12,
               AD31)
        ), AD31
)),AO31),"")</f>
        <v/>
      </c>
      <c r="BA31" s="350" t="str">
        <f t="shared" ref="BA31:BA62" si="4">IFERROR(IF($G$15="Y", IF(AND($I31="Y", $G$17="Y"), AE31,
    IF(OR(AND($G$13="Y", BA$28 &gt;= $G$14), $G$13="N"),
        IF(AE31 &gt;= $G$12,
            IF(AZ31/$G$16 = ROUND(AZ31/$G$16, 0),
               MAX((ROUND(AZ31/$G$16, 0) - 1) * $G$16, $G$12),
               MAX(ROUNDDOWN(AZ31/$G$16, 0) * $G$16, $G$12)),
            IF(AZ31 = $G$12,
               $G$12,
               AE31)
        ), AE31
)),AP31),"")</f>
        <v/>
      </c>
      <c r="BB31" s="350" t="str">
        <f t="shared" ref="BB31:BB62" si="5">IFERROR(IF($G$15="Y", IF(AND($I31="Y", $G$17="Y"), AF31,
    IF(OR(AND($G$13="Y", BB$28 &gt;= $G$14), $G$13="N"),
        IF(AF31 &gt;= $G$12,
            IF(BA31/$G$16 = ROUND(BA31/$G$16, 0),
               MAX((ROUND(BA31/$G$16, 0) - 1) * $G$16, $G$12),
               MAX(ROUNDDOWN(BA31/$G$16, 0) * $G$16, $G$12)),
            IF(BA31 = $G$12,
               $G$12,
               AF31)
        ), AF31
)),AQ31),"")</f>
        <v/>
      </c>
      <c r="BC31" s="350" t="str">
        <f t="shared" ref="BC31:BC62" si="6">IFERROR(IF($G$15="Y", IF(AND($I31="Y", $G$17="Y"), AG31,
    IF(OR(AND($G$13="Y", BC$28 &gt;= $G$14), $G$13="N"),
        IF(AG31 &gt;= $G$12,
            IF(BB31/$G$16 = ROUND(BB31/$G$16, 0),
               MAX((ROUND(BB31/$G$16, 0) - 1) * $G$16, $G$12),
               MAX(ROUNDDOWN(BB31/$G$16, 0) * $G$16, $G$12)),
            IF(BB31 = $G$12,
               $G$12,
               AG31)
        ), AG31
)),AR31),"")</f>
        <v/>
      </c>
      <c r="BD31" s="350" t="str">
        <f t="shared" ref="BD31:BD62" si="7">IFERROR(IF($G$15="Y", IF(AND($I31="Y", $G$17="Y"), AH31,
    IF(OR(AND($G$13="Y", BD$28 &gt;= $G$14), $G$13="N"),
        IF(AH31 &gt;= $G$12,
            IF(BC31/$G$16 = ROUND(BC31/$G$16, 0),
               MAX((ROUND(BC31/$G$16, 0) - 1) * $G$16, $G$12),
               MAX(ROUNDDOWN(BC31/$G$16, 0) * $G$16, $G$12)),
            IF(BC31 = $G$12,
               $G$12,
               AH31)
        ), AH31
)),AS31),"")</f>
        <v/>
      </c>
      <c r="BE31" s="350" t="str">
        <f t="shared" ref="BE31:BE62" si="8">IFERROR(IF($G$15="Y", IF(AND($I31="Y", $G$17="Y"), AI31,
    IF(OR(AND($G$13="Y", BE$28 &gt;= $G$14), $G$13="N"),
        IF(AI31 &gt;= $G$12,
            IF(BD31/$G$16 = ROUND(BD31/$G$16, 0),
               MAX((ROUND(BD31/$G$16, 0) - 1) * $G$16, $G$12),
               MAX(ROUNDDOWN(BD31/$G$16, 0) * $G$16, $G$12)),
            IF(BD31 = $G$12,
               $G$12,
               AI31)
        ), AI31
)),AT31),"")</f>
        <v/>
      </c>
      <c r="BF31" s="350" t="str">
        <f t="shared" ref="BF31:BF62" si="9">IFERROR(IF($G$15="Y", IF(AND($I31="Y", $G$17="Y"), AJ31,
    IF(OR(AND($G$13="Y", BF$28 &gt;= $G$14), $G$13="N"),
        IF(AJ31 &gt;= $G$12,
            IF(BE31/$G$16 = ROUND(BE31/$G$16, 0),
               MAX((ROUND(BE31/$G$16, 0) - 1) * $G$16, $G$12),
               MAX(ROUNDDOWN(BE31/$G$16, 0) * $G$16, $G$12)),
            IF(BE31 = $G$12,
               $G$12,
               AJ31)
        ), AJ31
)),AU31),"")</f>
        <v/>
      </c>
      <c r="BG31" s="351" t="str">
        <f t="shared" ref="BG31:BG62" si="10">IFERROR(IF($G$15="Y", IF(AND($I31="Y", $G$17="Y"), AK31,
    IF(OR(AND($G$13="Y", BG$28 &gt;= $G$14), $G$13="N"),
        IF(AK31 &gt;= $G$12,
            IF(BF31/$G$16 = ROUND(BF31/$G$16, 0),
               MAX((ROUND(BF31/$G$16, 0) - 1) * $G$16, $G$12),
               MAX(ROUNDDOWN(BF31/$G$16, 0) * $G$16, $G$12)),
            IF(BF31 = $G$12,
               $G$12,
               AK31)
        ), AK31
)),AV31),"")</f>
        <v/>
      </c>
      <c r="BH31" s="352" t="str">
        <f>IF(Table1[[#This Row],[Hospital name (Autofills)]]="","",IFERROR($N31*($G$10+1)^BH$28,0))</f>
        <v/>
      </c>
      <c r="BI31" s="353" t="str">
        <f>IF(Table1[[#This Row],[Hospital name (Autofills)]]="","",IFERROR($N31*($G$10+1)^BI$28,0))</f>
        <v/>
      </c>
      <c r="BJ31" s="353" t="str">
        <f>IF(Table1[[#This Row],[Hospital name (Autofills)]]="","",IFERROR($N31*($G$10+1)^BJ$28,0))</f>
        <v/>
      </c>
      <c r="BK31" s="353" t="str">
        <f>IF(Table1[[#This Row],[Hospital name (Autofills)]]="","",IFERROR($N31*($G$10+1)^BK$28,0))</f>
        <v/>
      </c>
      <c r="BL31" s="353" t="str">
        <f>IF(Table1[[#This Row],[Hospital name (Autofills)]]="","",IFERROR($N31*($G$10+1)^BL$28,0))</f>
        <v/>
      </c>
      <c r="BM31" s="353" t="str">
        <f>IF(Table1[[#This Row],[Hospital name (Autofills)]]="","",IFERROR($N31*($G$10+1)^BM$28,0))</f>
        <v/>
      </c>
      <c r="BN31" s="353" t="str">
        <f>IF(Table1[[#This Row],[Hospital name (Autofills)]]="","",IFERROR($N31*($G$10+1)^BN$28,0))</f>
        <v/>
      </c>
      <c r="BO31" s="353" t="str">
        <f>IF(Table1[[#This Row],[Hospital name (Autofills)]]="","",IFERROR($N31*($G$10+1)^BO$28,0))</f>
        <v/>
      </c>
      <c r="BP31" s="353" t="str">
        <f>IF(Table1[[#This Row],[Hospital name (Autofills)]]="","",IFERROR($N31*($G$10+1)^BP$28,0))</f>
        <v/>
      </c>
      <c r="BQ31" s="354" t="str">
        <f>IF(Table1[[#This Row],[Hospital name (Autofills)]]="","",IFERROR($N31*($G$10+1)^BQ$28,0))</f>
        <v/>
      </c>
      <c r="BR31" s="355" t="str">
        <f>IF(Table1[[#This Row],[Hospital name (Autofills)]]="","",IFERROR(($O31*((1+$G$9)^(BR$28)))*(AB31),0))</f>
        <v/>
      </c>
      <c r="BS31" s="353" t="str">
        <f>IF(Table1[[#This Row],[Hospital name (Autofills)]]="","",IFERROR(($O31*((1+$G$9)^(BS$28)))*(AC31),0))</f>
        <v/>
      </c>
      <c r="BT31" s="353" t="str">
        <f>IF(Table1[[#This Row],[Hospital name (Autofills)]]="","",IFERROR(($O31*((1+$G$9)^(BT$28)))*(AD31),0))</f>
        <v/>
      </c>
      <c r="BU31" s="353" t="str">
        <f>IF(Table1[[#This Row],[Hospital name (Autofills)]]="","",IFERROR(($O31*((1+$G$9)^(BU$28)))*(AE31),0))</f>
        <v/>
      </c>
      <c r="BV31" s="353" t="str">
        <f>IF(Table1[[#This Row],[Hospital name (Autofills)]]="","",IFERROR(($O31*((1+$G$9)^(BV$28)))*(AF31),0))</f>
        <v/>
      </c>
      <c r="BW31" s="353" t="str">
        <f>IF(Table1[[#This Row],[Hospital name (Autofills)]]="","",IFERROR(($O31*((1+$G$9)^(BW$28)))*(AG31),0))</f>
        <v/>
      </c>
      <c r="BX31" s="353" t="str">
        <f>IF(Table1[[#This Row],[Hospital name (Autofills)]]="","",IFERROR(($O31*((1+$G$9)^(BX$28)))*(AH31),0))</f>
        <v/>
      </c>
      <c r="BY31" s="353" t="str">
        <f>IF(Table1[[#This Row],[Hospital name (Autofills)]]="","",IFERROR(($O31*((1+$G$9)^(BY$28)))*(AI31),0))</f>
        <v/>
      </c>
      <c r="BZ31" s="353" t="str">
        <f>IF(Table1[[#This Row],[Hospital name (Autofills)]]="","",IFERROR(($O31*((1+$G$9)^(BZ$28)))*(AJ31),0))</f>
        <v/>
      </c>
      <c r="CA31" s="356" t="str">
        <f>IF(Table1[[#This Row],[Hospital name (Autofills)]]="","",IFERROR(($O31*((1+$G$9)^(CA$28)))*(AK31),0))</f>
        <v/>
      </c>
      <c r="CB31" s="352" t="str">
        <f>IF(Table1[[#This Row],[Hospital name (Autofills)]]="","",IFERROR(($O31*((1+$G$9)^(CB$28)))*(AM31),0))</f>
        <v/>
      </c>
      <c r="CC31" s="353" t="str">
        <f>IF(Table1[[#This Row],[Hospital name (Autofills)]]="","",IFERROR(($O31*((1+$G$9)^(CC$28)))*(AN31),0))</f>
        <v/>
      </c>
      <c r="CD31" s="353" t="str">
        <f>IF(Table1[[#This Row],[Hospital name (Autofills)]]="","",IFERROR(($O31*((1+$G$9)^(CD$28)))*(AO31),0))</f>
        <v/>
      </c>
      <c r="CE31" s="353" t="str">
        <f>IF(Table1[[#This Row],[Hospital name (Autofills)]]="","",IFERROR(($O31*((1+$G$9)^(CE$28)))*(AP31),0))</f>
        <v/>
      </c>
      <c r="CF31" s="353" t="str">
        <f>IF(Table1[[#This Row],[Hospital name (Autofills)]]="","",IFERROR(($O31*((1+$G$9)^(CF$28)))*(AQ31),0))</f>
        <v/>
      </c>
      <c r="CG31" s="353" t="str">
        <f>IF(Table1[[#This Row],[Hospital name (Autofills)]]="","",IFERROR(($O31*((1+$G$9)^(CG$28)))*(AR31),0))</f>
        <v/>
      </c>
      <c r="CH31" s="353" t="str">
        <f>IF(Table1[[#This Row],[Hospital name (Autofills)]]="","",IFERROR(($O31*((1+$G$9)^(CH$28)))*(AS31),0))</f>
        <v/>
      </c>
      <c r="CI31" s="353" t="str">
        <f>IF(Table1[[#This Row],[Hospital name (Autofills)]]="","",IFERROR(($O31*((1+$G$9)^(CI$28)))*(AT31),0))</f>
        <v/>
      </c>
      <c r="CJ31" s="353" t="str">
        <f>IF(Table1[[#This Row],[Hospital name (Autofills)]]="","",IFERROR(($O31*((1+$G$9)^(CJ$28)))*(AU31),0))</f>
        <v/>
      </c>
      <c r="CK31" s="354" t="str">
        <f>IF(Table1[[#This Row],[Hospital name (Autofills)]]="","",IFERROR(($O31*((1+$G$9)^(CK$28)))*(AV31),0))</f>
        <v/>
      </c>
      <c r="CL31" s="357" t="str">
        <f>IF(Table1[[#This Row],[Hospital name (Autofills)]]="","",IFERROR(($O31*((1+$G$9)^(CL$28)))*(AX31),0))</f>
        <v/>
      </c>
      <c r="CM31" s="357" t="str">
        <f>IF(Table1[[#This Row],[Hospital name (Autofills)]]="","",IFERROR(($O31*((1+$G$9)^(CM$28)))*(AY31),0))</f>
        <v/>
      </c>
      <c r="CN31" s="357" t="str">
        <f>IF(Table1[[#This Row],[Hospital name (Autofills)]]="","",IFERROR(($O31*((1+$G$9)^(CN$28)))*(AZ31),0))</f>
        <v/>
      </c>
      <c r="CO31" s="357" t="str">
        <f>IF(Table1[[#This Row],[Hospital name (Autofills)]]="","",IFERROR(($O31*((1+$G$9)^(CO$28)))*(BA31),0))</f>
        <v/>
      </c>
      <c r="CP31" s="357" t="str">
        <f>IF(Table1[[#This Row],[Hospital name (Autofills)]]="","",IFERROR(($O31*((1+$G$9)^(CP$28)))*(BB31),0))</f>
        <v/>
      </c>
      <c r="CQ31" s="357" t="str">
        <f>IF(Table1[[#This Row],[Hospital name (Autofills)]]="","",IFERROR(($O31*((1+$G$9)^(CQ$28)))*(BC31),0))</f>
        <v/>
      </c>
      <c r="CR31" s="357" t="str">
        <f>IF(Table1[[#This Row],[Hospital name (Autofills)]]="","",IFERROR(($O31*((1+$G$9)^(CR$28)))*(BD31),0))</f>
        <v/>
      </c>
      <c r="CS31" s="357" t="str">
        <f>IF(Table1[[#This Row],[Hospital name (Autofills)]]="","",IFERROR(($O31*((1+$G$9)^(CS$28)))*(BE31),0))</f>
        <v/>
      </c>
      <c r="CT31" s="357" t="str">
        <f>IF(Table1[[#This Row],[Hospital name (Autofills)]]="","",IFERROR(($O31*((1+$G$9)^(CT$28)))*(BF31),0))</f>
        <v/>
      </c>
      <c r="CU31" s="357" t="str">
        <f>IF(Table1[[#This Row],[Hospital name (Autofills)]]="","",IFERROR(($O31*((1+$G$9)^(CU$28)))*(BG31),0))</f>
        <v/>
      </c>
      <c r="CV31" s="358" t="str">
        <f>IF(Table1[[#This Row],[Hospital name (Autofills)]]="","",BH31-BR31)</f>
        <v/>
      </c>
      <c r="CW31" s="359" t="str">
        <f>IF(Table1[[#This Row],[Hospital name (Autofills)]]="","",BI31-BS31)</f>
        <v/>
      </c>
      <c r="CX31" s="359" t="str">
        <f>IF(Table1[[#This Row],[Hospital name (Autofills)]]="","",BJ31-BT31)</f>
        <v/>
      </c>
      <c r="CY31" s="359" t="str">
        <f>IF(Table1[[#This Row],[Hospital name (Autofills)]]="","",BK31-BU31)</f>
        <v/>
      </c>
      <c r="CZ31" s="359" t="str">
        <f>IF(Table1[[#This Row],[Hospital name (Autofills)]]="","",BL31-BV31)</f>
        <v/>
      </c>
      <c r="DA31" s="359" t="str">
        <f>IF(Table1[[#This Row],[Hospital name (Autofills)]]="","",BM31-BW31)</f>
        <v/>
      </c>
      <c r="DB31" s="359" t="str">
        <f>IF(Table1[[#This Row],[Hospital name (Autofills)]]="","",BN31-BX31)</f>
        <v/>
      </c>
      <c r="DC31" s="359" t="str">
        <f>IF(Table1[[#This Row],[Hospital name (Autofills)]]="","",BO31-BY31)</f>
        <v/>
      </c>
      <c r="DD31" s="359" t="str">
        <f>IF(Table1[[#This Row],[Hospital name (Autofills)]]="","",BP31-BZ31)</f>
        <v/>
      </c>
      <c r="DE31" s="360" t="str">
        <f>IF(Table1[[#This Row],[Hospital name (Autofills)]]="","",BQ31-CA31)</f>
        <v/>
      </c>
      <c r="DF31" s="361" t="str">
        <f>IF(Table1[[#This Row],[Hospital name (Autofills)]]="","",SUM(Table1[[#This Row],[Year 1 Savings with Price Growth Cap Alone (millions)]:[Year 10 Savings with Price Growth Cap Alone (millions)]]))</f>
        <v/>
      </c>
      <c r="DG31" s="357" t="str">
        <f>IF(Table1[[#This Row],[Hospital name (Autofills)]]="","",BH31-CB31)</f>
        <v/>
      </c>
      <c r="DH31" s="357" t="str">
        <f>IF(Table1[[#This Row],[Hospital name (Autofills)]]="","",BI31-CC31)</f>
        <v/>
      </c>
      <c r="DI31" s="357" t="str">
        <f>IF(Table1[[#This Row],[Hospital name (Autofills)]]="","",BJ31-CD31)</f>
        <v/>
      </c>
      <c r="DJ31" s="357" t="str">
        <f>IF(Table1[[#This Row],[Hospital name (Autofills)]]="","",BK31-CE31)</f>
        <v/>
      </c>
      <c r="DK31" s="357" t="str">
        <f>IF(Table1[[#This Row],[Hospital name (Autofills)]]="","",BL31-CF31)</f>
        <v/>
      </c>
      <c r="DL31" s="357" t="str">
        <f>IF(Table1[[#This Row],[Hospital name (Autofills)]]="","",BM31-CG31)</f>
        <v/>
      </c>
      <c r="DM31" s="357" t="str">
        <f>IF(Table1[[#This Row],[Hospital name (Autofills)]]="","",BN31-CH31)</f>
        <v/>
      </c>
      <c r="DN31" s="357" t="str">
        <f>IF(Table1[[#This Row],[Hospital name (Autofills)]]="","",BO31-CI31)</f>
        <v/>
      </c>
      <c r="DO31" s="357" t="str">
        <f>IF(Table1[[#This Row],[Hospital name (Autofills)]]="","",BP31-CJ31)</f>
        <v/>
      </c>
      <c r="DP31" s="357" t="str">
        <f>IF(Table1[[#This Row],[Hospital name (Autofills)]]="","",BQ31-CK31)</f>
        <v/>
      </c>
      <c r="DQ31" s="362" t="str">
        <f>IF(Table1[[#This Row],[Hospital name (Autofills)]]="","",SUM(Table1[[#This Row],[Year 1 Savings with Price Growth Cap + Price Cap (No Glide Path) (millions)]:[Year 10 Savings with Price Growth Cap + Price Cap (No Glide Path) (millions)]]))</f>
        <v/>
      </c>
      <c r="DR31" s="363" t="str">
        <f>IF(Table1[[#This Row],[Hospital name (Autofills)]]="","",BH31-CL31)</f>
        <v/>
      </c>
      <c r="DS31" s="364" t="str">
        <f>IF(Table1[[#This Row],[Hospital name (Autofills)]]="","",BI31-CM31)</f>
        <v/>
      </c>
      <c r="DT31" s="364" t="str">
        <f>IF(Table1[[#This Row],[Hospital name (Autofills)]]="","",BJ31-CN31)</f>
        <v/>
      </c>
      <c r="DU31" s="364" t="str">
        <f>IF(Table1[[#This Row],[Hospital name (Autofills)]]="","",BK31-CO31)</f>
        <v/>
      </c>
      <c r="DV31" s="364" t="str">
        <f>IF(Table1[[#This Row],[Hospital name (Autofills)]]="","",BL31-CP31)</f>
        <v/>
      </c>
      <c r="DW31" s="364" t="str">
        <f>IF(Table1[[#This Row],[Hospital name (Autofills)]]="","",BM31-CQ31)</f>
        <v/>
      </c>
      <c r="DX31" s="364" t="str">
        <f>IF(Table1[[#This Row],[Hospital name (Autofills)]]="","",BN31-CR31)</f>
        <v/>
      </c>
      <c r="DY31" s="364" t="str">
        <f>IF(Table1[[#This Row],[Hospital name (Autofills)]]="","",BO31-CS31)</f>
        <v/>
      </c>
      <c r="DZ31" s="364" t="str">
        <f>IF(Table1[[#This Row],[Hospital name (Autofills)]]="","",BP31-CT31)</f>
        <v/>
      </c>
      <c r="EA31" s="364" t="str">
        <f>IF(Table1[[#This Row],[Hospital name (Autofills)]]="","",BQ31-CU31)</f>
        <v/>
      </c>
      <c r="EB31" s="365" t="str">
        <f>IF(Table1[[#This Row],[Hospital name (Autofills)]]="","",SUM(Table1[[#This Row],[Year 1 Savings with Price Growth Cap + Price Cap Glide Path (millions)]:[Year 10 Savings with Price Growth Cap + Price Cap Glide Path (millions)]]))</f>
        <v/>
      </c>
      <c r="ED31" s="131"/>
    </row>
    <row r="32" spans="2:134" ht="12" customHeight="1">
      <c r="B32" s="332">
        <v>80003</v>
      </c>
      <c r="C32" s="337" t="str">
        <f>IF(B32=0,"",_xlfn.XLOOKUP(B32,'4. User Repricing Data'!A:A,'4. User Repricing Data'!B:B,""))</f>
        <v/>
      </c>
      <c r="D32" s="292" t="str">
        <f>IF(B32=0,"",_xlfn.XLOOKUP(B32,'4. User Repricing Data'!A:A,'4. User Repricing Data'!D:D,""))</f>
        <v/>
      </c>
      <c r="E32" s="108" t="str">
        <f>IF(B32=0,"",_xlfn.XLOOKUP(B32,'4. User Repricing Data'!A:A,'4. User Repricing Data'!F:F,""))</f>
        <v/>
      </c>
      <c r="F32" s="338" t="str">
        <f>IF(B32=0,"",_xlfn.XLOOKUP(B32,'4. User Repricing Data'!A:A,'4. User Repricing Data'!E:E,""))</f>
        <v/>
      </c>
      <c r="G32" s="108" t="str">
        <f>IF(G$29="CAH",Table1[[#This Row],[CAH? (Y/N) (Autofills)]],"")</f>
        <v/>
      </c>
      <c r="H32" s="109" t="str">
        <f>IF(H$29="CAH",Table1[[#This Row],[CAH? (Y/N) (Autofills)]],"")</f>
        <v/>
      </c>
      <c r="I32" s="366" t="str">
        <f>IF(Table1[[#This Row],[Hospital name (Autofills)]]="","",IF(OR(AND(G32="Y",$G$17="Y"),AND(H32="Y",$G$18="Y")),"Y","N"))</f>
        <v/>
      </c>
      <c r="J32" s="366" t="str">
        <f>IF(Table1[[#This Row],[Hospital name (Autofills)]]="","",IF(OR(AND(G32="Y",$G$22="Y",$G$19="Y"),AND(H32="Y",$G$23="Y",$G$19="Y")),"Y","N"))</f>
        <v/>
      </c>
      <c r="K32" s="367" t="str">
        <f>IF(Table1[[#This Row],[Hospital name (Autofills)]]="","",_xlfn.XLOOKUP(B32,'4. User Repricing Data'!A:A,'4. User Repricing Data'!G:G))</f>
        <v/>
      </c>
      <c r="L32" s="364" t="str">
        <f>IF(Table1[[#This Row],[Hospital name (Autofills)]]="","",_xlfn.XLOOKUP(B32,'4. User Repricing Data'!A:A,'4. User Repricing Data'!H:H))</f>
        <v/>
      </c>
      <c r="M32" s="342" t="str">
        <f>IF(Table1[[#This Row],[Hospital name (Autofills)]]="","",((1+G$7)^G$6-1))</f>
        <v/>
      </c>
      <c r="N32" s="343" t="str">
        <f>IF(Table1[[#This Row],[Hospital name (Autofills)]]="","",IFERROR(K32*(1+Table1[[#This Row],[Cumulative Inflation Adjustment (Autofills)]]),0))</f>
        <v/>
      </c>
      <c r="O32" s="344" t="str">
        <f>IF(Table1[[#This Row],[Hospital name (Autofills)]]="","",IFERROR(L32*(1+Table1[[#This Row],[Cumulative Inflation Adjustment (Autofills)]]),0))</f>
        <v/>
      </c>
      <c r="P32" s="345" t="str">
        <f>IF(Table1[[#This Row],[Hospital name (Autofills)]]="","",IFERROR(N32/O32,0))</f>
        <v/>
      </c>
      <c r="Q32" s="346" t="str">
        <f>IF(Table1[[#This Row],[Hospital name (Autofills)]]="","",IFERROR(($N32*($G$10+1)^Q$28)/($O32*($G$9+1)^Q$28),0))</f>
        <v/>
      </c>
      <c r="R32" s="346" t="str">
        <f>IF(Table1[[#This Row],[Hospital name (Autofills)]]="","",IFERROR(($N32*($G$10+1)^R$28)/($O32*($G$9+1)^R$28),0))</f>
        <v/>
      </c>
      <c r="S32" s="346" t="str">
        <f>IF(Table1[[#This Row],[Hospital name (Autofills)]]="","",IFERROR(($N32*($G$10+1)^S$28)/($O32*($G$9+1)^S$28),0))</f>
        <v/>
      </c>
      <c r="T32" s="346" t="str">
        <f>IF(Table1[[#This Row],[Hospital name (Autofills)]]="","",IFERROR(($N32*($G$10+1)^T$28)/($O32*($G$9+1)^T$28),0))</f>
        <v/>
      </c>
      <c r="U32" s="346" t="str">
        <f>IF(Table1[[#This Row],[Hospital name (Autofills)]]="","",IFERROR(($N32*($G$10+1)^U$28)/($O32*($G$9+1)^U$28),0))</f>
        <v/>
      </c>
      <c r="V32" s="346" t="str">
        <f>IF(Table1[[#This Row],[Hospital name (Autofills)]]="","",IFERROR(($N32*($G$10+1)^V$28)/($O32*($G$9+1)^V$28),0))</f>
        <v/>
      </c>
      <c r="W32" s="346" t="str">
        <f>IF(Table1[[#This Row],[Hospital name (Autofills)]]="","",IFERROR(($N32*($G$10+1)^W$28)/($O32*($G$9+1)^W$28),0))</f>
        <v/>
      </c>
      <c r="X32" s="346" t="str">
        <f>IF(Table1[[#This Row],[Hospital name (Autofills)]]="","",IFERROR(($N32*($G$10+1)^X$28)/($O32*($G$9+1)^X$28),0))</f>
        <v/>
      </c>
      <c r="Y32" s="346" t="str">
        <f>IF(Table1[[#This Row],[Hospital name (Autofills)]]="","",IFERROR(($N32*($G$10+1)^Y$28)/($O32*($G$9+1)^Y$28),0))</f>
        <v/>
      </c>
      <c r="Z32" s="347" t="str">
        <f>IF(Table1[[#This Row],[Hospital name (Autofills)]]="","",IFERROR(($N32*($G$10+1)^Z$28)/($O32*($G$9+1)^Z$28),0))</f>
        <v/>
      </c>
      <c r="AA32" s="345" t="str">
        <f>IF(Table1[[#This Row],[Hospital name (Autofills)]]="","",IFERROR(N32/O32,0))</f>
        <v/>
      </c>
      <c r="AB32" s="368" t="str">
        <f>IF(Table1[[#This Row],[Hospital name (Autofills)]]="","",IFERROR(IF($J32="Y",Q32,IF($G$19="N",Q32,($N32*($G$10+1)^IF(AB$28&lt;$G$21,AB$28,$G$21-1)*($G$20+1)^(MAX((AB$28-$G$21+1),0)))/($O32*($G$9+1)^AB$28))),0))</f>
        <v/>
      </c>
      <c r="AC32" s="368" t="str">
        <f>IF(Table1[[#This Row],[Hospital name (Autofills)]]="","",IFERROR(IF($J32="Y",R32,IF($G$19="N",R32,($N32*($G$10+1)^IF(AC$28&lt;$G$21,AC$28,$G$21-1)*($G$20+1)^(MAX((AC$28-$G$21+1),0)))/($O32*($G$9+1)^AC$28))),0))</f>
        <v/>
      </c>
      <c r="AD32" s="368" t="str">
        <f>IF(Table1[[#This Row],[Hospital name (Autofills)]]="","",IFERROR(IF($J32="Y",S32,IF($G$19="N",S32,($N32*($G$10+1)^IF(AD$28&lt;$G$21,AD$28,$G$21-1)*($G$20+1)^(MAX((AD$28-$G$21+1),0)))/($O32*($G$9+1)^AD$28))),0))</f>
        <v/>
      </c>
      <c r="AE32" s="368" t="str">
        <f>IF(Table1[[#This Row],[Hospital name (Autofills)]]="","",IFERROR(IF($J32="Y",T32,IF($G$19="N",T32,($N32*($G$10+1)^IF(AE$28&lt;$G$21,AE$28,$G$21-1)*($G$20+1)^(MAX((AE$28-$G$21+1),0)))/($O32*($G$9+1)^AE$28))),0))</f>
        <v/>
      </c>
      <c r="AF32" s="368" t="str">
        <f>IF(Table1[[#This Row],[Hospital name (Autofills)]]="","",IFERROR(IF($J32="Y",U32,IF($G$19="N",U32,($N32*($G$10+1)^IF(AF$28&lt;$G$21,AF$28,$G$21-1)*($G$20+1)^(MAX((AF$28-$G$21+1),0)))/($O32*($G$9+1)^AF$28))),0))</f>
        <v/>
      </c>
      <c r="AG32" s="368" t="str">
        <f>IF(Table1[[#This Row],[Hospital name (Autofills)]]="","",IFERROR(IF($J32="Y",V32,IF($G$19="N",V32,($N32*($G$10+1)^IF(AG$28&lt;$G$21,AG$28,$G$21-1)*($G$20+1)^(MAX((AG$28-$G$21+1),0)))/($O32*($G$9+1)^AG$28))),0))</f>
        <v/>
      </c>
      <c r="AH32" s="368" t="str">
        <f>IF(Table1[[#This Row],[Hospital name (Autofills)]]="","",IFERROR(IF($J32="Y",W32,IF($G$19="N",W32,($N32*($G$10+1)^IF(AH$28&lt;$G$21,AH$28,$G$21-1)*($G$20+1)^(MAX((AH$28-$G$21+1),0)))/($O32*($G$9+1)^AH$28))),0))</f>
        <v/>
      </c>
      <c r="AI32" s="368" t="str">
        <f>IF(Table1[[#This Row],[Hospital name (Autofills)]]="","",IFERROR(IF($J32="Y",X32,IF($G$19="N",X32,($N32*($G$10+1)^IF(AI$28&lt;$G$21,AI$28,$G$21-1)*($G$20+1)^(MAX((AI$28-$G$21+1),0)))/($O32*($G$9+1)^AI$28))),0))</f>
        <v/>
      </c>
      <c r="AJ32" s="368" t="str">
        <f>IF(Table1[[#This Row],[Hospital name (Autofills)]]="","",IFERROR(IF($J32="Y",Y32,IF($G$19="N",Y32,($N32*($G$10+1)^IF(AJ$28&lt;$G$21,AJ$28,$G$21-1)*($G$20+1)^(MAX((AJ$28-$G$21+1),0)))/($O32*($G$9+1)^AJ$28))),0))</f>
        <v/>
      </c>
      <c r="AK32" s="369" t="str">
        <f>IF(Table1[[#This Row],[Hospital name (Autofills)]]="","",IFERROR(IF($J32="Y",Z32,IF($G$19="N",Z32,($N32*($G$10+1)^IF(AK$28&lt;$G$21,AK$28,$G$21-1)*($G$20+1)^(MAX((AK$28-$G$21+1),0)))/($O32*($G$9+1)^AK$28))),0))</f>
        <v/>
      </c>
      <c r="AL32" s="349" t="str">
        <f t="shared" si="0"/>
        <v/>
      </c>
      <c r="AM32" s="350" t="str">
        <f>IF(Table1[[#This Row],[Hospital name (Autofills)]]="","",IF(AND($I32="Y", $G$17="Y"), AB32,
    IF(OR(AND($G$13="Y", AM$28 &gt;= $G$14), $G$13="N"),
        IF(OR(AB32 &gt;= $G$12, AL32 = $G$12),
            $G$12,
            AB32),
        AB32))
)</f>
        <v/>
      </c>
      <c r="AN32" s="350" t="str">
        <f>IF(Table1[[#This Row],[Hospital name (Autofills)]]="","",IF(AND($I32="Y", $G$17="Y"), AC32,
    IF(OR(AND($G$13="Y", AN$28 &gt;= $G$14), $G$13="N"),
        IF(OR(AC32 &gt;= $G$12, AM32 = $G$12),
            $G$12,
            AC32),
        AC32)
))</f>
        <v/>
      </c>
      <c r="AO32" s="350" t="str">
        <f>IF(Table1[[#This Row],[Hospital name (Autofills)]]="","",IF(AND($I32="Y", $G$17="Y"), AD32,
    IF(OR(AND($G$13="Y", AO$28 &gt;= $G$14), $G$13="N"),
        IF(OR(AD32 &gt;= $G$12, AN32 = $G$12),
            MIN(AD32,$G$12),
            AD32),
        AD32)
))</f>
        <v/>
      </c>
      <c r="AP32" s="350" t="str">
        <f>IF(Table1[[#This Row],[Hospital name (Autofills)]]="","",IF(AND($I32="Y", $G$17="Y"), AE32,
    IF(OR(AND($G$13="Y", AP$28 &gt;= $G$14), $G$13="N"),
        IF(OR(AE32 &gt;= $G$12, AO32 = $G$12),
            MIN(AE32,$G$12),
            AE32),
        AE32)
))</f>
        <v/>
      </c>
      <c r="AQ32" s="350" t="str">
        <f>IF(Table1[[#This Row],[Hospital name (Autofills)]]="","",IF(AND($I32="Y", $G$17="Y"), AF32,
    IF(OR(AND($G$13="Y", AQ$28 &gt;= $G$14), $G$13="N"),
        IF(OR(AF32 &gt;= $G$12, AP32 = $G$12),
            MIN(AF32,$G$12),
            AF32),
        AF32)
))</f>
        <v/>
      </c>
      <c r="AR32" s="350" t="str">
        <f>IF(Table1[[#This Row],[Hospital name (Autofills)]]="","",IF(AND($I32="Y", $G$17="Y"), AG32,
    IF(OR(AND($G$13="Y", AR$28 &gt;= $G$14), $G$13="N"),
        IF(OR(AG32 &gt;= $G$12, AQ32 = $G$12),
            MIN(AG32,$G$12),
            AG32),
        AG32)
))</f>
        <v/>
      </c>
      <c r="AS32" s="350" t="str">
        <f>IF(Table1[[#This Row],[Hospital name (Autofills)]]="","",IF(AND($I32="Y", $G$17="Y"), AH32,
    IF(OR(AND($G$13="Y", AS$28 &gt;= $G$14), $G$13="N"),
        IF(OR(AH32 &gt;= $G$12, AR32 = $G$12),
            MIN(AH32,$G$12),
            AH32),
        AH32)
))</f>
        <v/>
      </c>
      <c r="AT32" s="350" t="str">
        <f>IF(Table1[[#This Row],[Hospital name (Autofills)]]="","",IF(AND($I32="Y", $G$17="Y"), AI32,
    IF(OR(AND($G$13="Y", AT$28 &gt;= $G$14), $G$13="N"),
        IF(OR(AI32 &gt;= $G$12, AS32 = $G$12),
            MIN(AI32,$G$12),
            AI32),
        AI32)
))</f>
        <v/>
      </c>
      <c r="AU32" s="350" t="str">
        <f>IF(Table1[[#This Row],[Hospital name (Autofills)]]="","",IF(AND($I32="Y", $G$17="Y"), AJ32,
    IF(OR(AND($G$13="Y", AU$28 &gt;= $G$14), $G$13="N"),
        IF(OR(AJ32 &gt;= $G$12, AT32 = $G$12),
            MIN(AJ32,$G$12),
            AJ32),
        AJ32)
))</f>
        <v/>
      </c>
      <c r="AV32" s="350" t="str">
        <f>IF(Table1[[#This Row],[Hospital name (Autofills)]]="","",IF(AND($I32="Y", $G$17="Y"), AK32,
    IF(OR(AND($G$13="Y", AV$28 &gt;= $G$14), $G$13="N"),
        IF(OR(AK32 &gt;= $G$12, AU32 = $G$12),
            MIN(AK32,$G$12),
            AK32),
        AK32)
))</f>
        <v/>
      </c>
      <c r="AW32" s="345" t="str">
        <f>IFERROR(Table1[[#This Row],[Year 0 Relative Price]],"")</f>
        <v/>
      </c>
      <c r="AX32" s="350" t="str">
        <f t="shared" si="1"/>
        <v/>
      </c>
      <c r="AY32" s="350" t="str">
        <f t="shared" si="2"/>
        <v/>
      </c>
      <c r="AZ32" s="350" t="str">
        <f t="shared" si="3"/>
        <v/>
      </c>
      <c r="BA32" s="350" t="str">
        <f t="shared" si="4"/>
        <v/>
      </c>
      <c r="BB32" s="350" t="str">
        <f t="shared" si="5"/>
        <v/>
      </c>
      <c r="BC32" s="350" t="str">
        <f t="shared" si="6"/>
        <v/>
      </c>
      <c r="BD32" s="350" t="str">
        <f t="shared" si="7"/>
        <v/>
      </c>
      <c r="BE32" s="350" t="str">
        <f t="shared" si="8"/>
        <v/>
      </c>
      <c r="BF32" s="350" t="str">
        <f t="shared" si="9"/>
        <v/>
      </c>
      <c r="BG32" s="351" t="str">
        <f t="shared" si="10"/>
        <v/>
      </c>
      <c r="BH32" s="352" t="str">
        <f>IF(Table1[[#This Row],[Hospital name (Autofills)]]="","",IFERROR($N32*($G$10+1)^BH$28,0))</f>
        <v/>
      </c>
      <c r="BI32" s="353" t="str">
        <f>IF(Table1[[#This Row],[Hospital name (Autofills)]]="","",IFERROR($N32*($G$10+1)^BI$28,0))</f>
        <v/>
      </c>
      <c r="BJ32" s="353" t="str">
        <f>IF(Table1[[#This Row],[Hospital name (Autofills)]]="","",IFERROR($N32*($G$10+1)^BJ$28,0))</f>
        <v/>
      </c>
      <c r="BK32" s="353" t="str">
        <f>IF(Table1[[#This Row],[Hospital name (Autofills)]]="","",IFERROR($N32*($G$10+1)^BK$28,0))</f>
        <v/>
      </c>
      <c r="BL32" s="353" t="str">
        <f>IF(Table1[[#This Row],[Hospital name (Autofills)]]="","",IFERROR($N32*($G$10+1)^BL$28,0))</f>
        <v/>
      </c>
      <c r="BM32" s="353" t="str">
        <f>IF(Table1[[#This Row],[Hospital name (Autofills)]]="","",IFERROR($N32*($G$10+1)^BM$28,0))</f>
        <v/>
      </c>
      <c r="BN32" s="353" t="str">
        <f>IF(Table1[[#This Row],[Hospital name (Autofills)]]="","",IFERROR($N32*($G$10+1)^BN$28,0))</f>
        <v/>
      </c>
      <c r="BO32" s="353" t="str">
        <f>IF(Table1[[#This Row],[Hospital name (Autofills)]]="","",IFERROR($N32*($G$10+1)^BO$28,0))</f>
        <v/>
      </c>
      <c r="BP32" s="353" t="str">
        <f>IF(Table1[[#This Row],[Hospital name (Autofills)]]="","",IFERROR($N32*($G$10+1)^BP$28,0))</f>
        <v/>
      </c>
      <c r="BQ32" s="354" t="str">
        <f>IF(Table1[[#This Row],[Hospital name (Autofills)]]="","",IFERROR($N32*($G$10+1)^BQ$28,0))</f>
        <v/>
      </c>
      <c r="BR32" s="357" t="str">
        <f>IF(Table1[[#This Row],[Hospital name (Autofills)]]="","",IFERROR(($O32*((1+$G$9)^(BR$28)))*(AB32),0))</f>
        <v/>
      </c>
      <c r="BS32" s="362" t="str">
        <f>IF(Table1[[#This Row],[Hospital name (Autofills)]]="","",IFERROR(($O32*((1+$G$9)^(BS$28)))*(AC32),0))</f>
        <v/>
      </c>
      <c r="BT32" s="362" t="str">
        <f>IF(Table1[[#This Row],[Hospital name (Autofills)]]="","",IFERROR(($O32*((1+$G$9)^(BT$28)))*(AD32),0))</f>
        <v/>
      </c>
      <c r="BU32" s="362" t="str">
        <f>IF(Table1[[#This Row],[Hospital name (Autofills)]]="","",IFERROR(($O32*((1+$G$9)^(BU$28)))*(AE32),0))</f>
        <v/>
      </c>
      <c r="BV32" s="362" t="str">
        <f>IF(Table1[[#This Row],[Hospital name (Autofills)]]="","",IFERROR(($O32*((1+$G$9)^(BV$28)))*(AF32),0))</f>
        <v/>
      </c>
      <c r="BW32" s="362" t="str">
        <f>IF(Table1[[#This Row],[Hospital name (Autofills)]]="","",IFERROR(($O32*((1+$G$9)^(BW$28)))*(AG32),0))</f>
        <v/>
      </c>
      <c r="BX32" s="362" t="str">
        <f>IF(Table1[[#This Row],[Hospital name (Autofills)]]="","",IFERROR(($O32*((1+$G$9)^(BX$28)))*(AH32),0))</f>
        <v/>
      </c>
      <c r="BY32" s="362" t="str">
        <f>IF(Table1[[#This Row],[Hospital name (Autofills)]]="","",IFERROR(($O32*((1+$G$9)^(BY$28)))*(AI32),0))</f>
        <v/>
      </c>
      <c r="BZ32" s="362" t="str">
        <f>IF(Table1[[#This Row],[Hospital name (Autofills)]]="","",IFERROR(($O32*((1+$G$9)^(BZ$28)))*(AJ32),0))</f>
        <v/>
      </c>
      <c r="CA32" s="370" t="str">
        <f>IF(Table1[[#This Row],[Hospital name (Autofills)]]="","",IFERROR(($O32*((1+$G$9)^(CA$28)))*(AK32),0))</f>
        <v/>
      </c>
      <c r="CB32" s="343" t="str">
        <f>IF(Table1[[#This Row],[Hospital name (Autofills)]]="","",IFERROR(($O32*((1+$G$9)^(CB$28)))*(AM32),0))</f>
        <v/>
      </c>
      <c r="CC32" s="362" t="str">
        <f>IF(Table1[[#This Row],[Hospital name (Autofills)]]="","",IFERROR(($O32*((1+$G$9)^(CC$28)))*(AN32),0))</f>
        <v/>
      </c>
      <c r="CD32" s="362" t="str">
        <f>IF(Table1[[#This Row],[Hospital name (Autofills)]]="","",IFERROR(($O32*((1+$G$9)^(CD$28)))*(AO32),0))</f>
        <v/>
      </c>
      <c r="CE32" s="362" t="str">
        <f>IF(Table1[[#This Row],[Hospital name (Autofills)]]="","",IFERROR(($O32*((1+$G$9)^(CE$28)))*(AP32),0))</f>
        <v/>
      </c>
      <c r="CF32" s="362" t="str">
        <f>IF(Table1[[#This Row],[Hospital name (Autofills)]]="","",IFERROR(($O32*((1+$G$9)^(CF$28)))*(AQ32),0))</f>
        <v/>
      </c>
      <c r="CG32" s="362" t="str">
        <f>IF(Table1[[#This Row],[Hospital name (Autofills)]]="","",IFERROR(($O32*((1+$G$9)^(CG$28)))*(AR32),0))</f>
        <v/>
      </c>
      <c r="CH32" s="362" t="str">
        <f>IF(Table1[[#This Row],[Hospital name (Autofills)]]="","",IFERROR(($O32*((1+$G$9)^(CH$28)))*(AS32),0))</f>
        <v/>
      </c>
      <c r="CI32" s="362" t="str">
        <f>IF(Table1[[#This Row],[Hospital name (Autofills)]]="","",IFERROR(($O32*((1+$G$9)^(CI$28)))*(AT32),0))</f>
        <v/>
      </c>
      <c r="CJ32" s="362" t="str">
        <f>IF(Table1[[#This Row],[Hospital name (Autofills)]]="","",IFERROR(($O32*((1+$G$9)^(CJ$28)))*(AU32),0))</f>
        <v/>
      </c>
      <c r="CK32" s="344" t="str">
        <f>IF(Table1[[#This Row],[Hospital name (Autofills)]]="","",IFERROR(($O32*((1+$G$9)^(CK$28)))*(AV32),0))</f>
        <v/>
      </c>
      <c r="CL32" s="357" t="str">
        <f>IF(Table1[[#This Row],[Hospital name (Autofills)]]="","",IFERROR(($O32*((1+$G$9)^(CL$28)))*(AX32),0))</f>
        <v/>
      </c>
      <c r="CM32" s="362" t="str">
        <f>IF(Table1[[#This Row],[Hospital name (Autofills)]]="","",IFERROR(($O32*((1+$G$9)^(CM$28)))*(AY32),0))</f>
        <v/>
      </c>
      <c r="CN32" s="362" t="str">
        <f>IF(Table1[[#This Row],[Hospital name (Autofills)]]="","",IFERROR(($O32*((1+$G$9)^(CN$28)))*(AZ32),0))</f>
        <v/>
      </c>
      <c r="CO32" s="362" t="str">
        <f>IF(Table1[[#This Row],[Hospital name (Autofills)]]="","",IFERROR(($O32*((1+$G$9)^(CO$28)))*(BA32),0))</f>
        <v/>
      </c>
      <c r="CP32" s="362" t="str">
        <f>IF(Table1[[#This Row],[Hospital name (Autofills)]]="","",IFERROR(($O32*((1+$G$9)^(CP$28)))*(BB32),0))</f>
        <v/>
      </c>
      <c r="CQ32" s="362" t="str">
        <f>IF(Table1[[#This Row],[Hospital name (Autofills)]]="","",IFERROR(($O32*((1+$G$9)^(CQ$28)))*(BC32),0))</f>
        <v/>
      </c>
      <c r="CR32" s="362" t="str">
        <f>IF(Table1[[#This Row],[Hospital name (Autofills)]]="","",IFERROR(($O32*((1+$G$9)^(CR$28)))*(BD32),0))</f>
        <v/>
      </c>
      <c r="CS32" s="362" t="str">
        <f>IF(Table1[[#This Row],[Hospital name (Autofills)]]="","",IFERROR(($O32*((1+$G$9)^(CS$28)))*(BE32),0))</f>
        <v/>
      </c>
      <c r="CT32" s="362" t="str">
        <f>IF(Table1[[#This Row],[Hospital name (Autofills)]]="","",IFERROR(($O32*((1+$G$9)^(CT$28)))*(BF32),0))</f>
        <v/>
      </c>
      <c r="CU32" s="370" t="str">
        <f>IF(Table1[[#This Row],[Hospital name (Autofills)]]="","",IFERROR(($O32*((1+$G$9)^(CU$28)))*(BG32),0))</f>
        <v/>
      </c>
      <c r="CV32" s="371" t="str">
        <f>IF(Table1[[#This Row],[Hospital name (Autofills)]]="","",BH32-BR32)</f>
        <v/>
      </c>
      <c r="CW32" s="372" t="str">
        <f>IF(Table1[[#This Row],[Hospital name (Autofills)]]="","",BI32-BS32)</f>
        <v/>
      </c>
      <c r="CX32" s="372" t="str">
        <f>IF(Table1[[#This Row],[Hospital name (Autofills)]]="","",BJ32-BT32)</f>
        <v/>
      </c>
      <c r="CY32" s="372" t="str">
        <f>IF(Table1[[#This Row],[Hospital name (Autofills)]]="","",BK32-BU32)</f>
        <v/>
      </c>
      <c r="CZ32" s="372" t="str">
        <f>IF(Table1[[#This Row],[Hospital name (Autofills)]]="","",BL32-BV32)</f>
        <v/>
      </c>
      <c r="DA32" s="372" t="str">
        <f>IF(Table1[[#This Row],[Hospital name (Autofills)]]="","",BM32-BW32)</f>
        <v/>
      </c>
      <c r="DB32" s="372" t="str">
        <f>IF(Table1[[#This Row],[Hospital name (Autofills)]]="","",BN32-BX32)</f>
        <v/>
      </c>
      <c r="DC32" s="372" t="str">
        <f>IF(Table1[[#This Row],[Hospital name (Autofills)]]="","",BO32-BY32)</f>
        <v/>
      </c>
      <c r="DD32" s="372" t="str">
        <f>IF(Table1[[#This Row],[Hospital name (Autofills)]]="","",BP32-BZ32)</f>
        <v/>
      </c>
      <c r="DE32" s="373" t="str">
        <f>IF(Table1[[#This Row],[Hospital name (Autofills)]]="","",BQ32-CA32)</f>
        <v/>
      </c>
      <c r="DF32" s="374" t="str">
        <f>IF(Table1[[#This Row],[Hospital name (Autofills)]]="","",SUM(Table1[[#This Row],[Year 1 Savings with Price Growth Cap Alone (millions)]:[Year 10 Savings with Price Growth Cap Alone (millions)]]))</f>
        <v/>
      </c>
      <c r="DG32" s="357" t="str">
        <f>IF(Table1[[#This Row],[Hospital name (Autofills)]]="","",BH32-CB32)</f>
        <v/>
      </c>
      <c r="DH32" s="362" t="str">
        <f>IF(Table1[[#This Row],[Hospital name (Autofills)]]="","",BI32-CC32)</f>
        <v/>
      </c>
      <c r="DI32" s="362" t="str">
        <f>IF(Table1[[#This Row],[Hospital name (Autofills)]]="","",BJ32-CD32)</f>
        <v/>
      </c>
      <c r="DJ32" s="362" t="str">
        <f>IF(Table1[[#This Row],[Hospital name (Autofills)]]="","",BK32-CE32)</f>
        <v/>
      </c>
      <c r="DK32" s="362" t="str">
        <f>IF(Table1[[#This Row],[Hospital name (Autofills)]]="","",BL32-CF32)</f>
        <v/>
      </c>
      <c r="DL32" s="362" t="str">
        <f>IF(Table1[[#This Row],[Hospital name (Autofills)]]="","",BM32-CG32)</f>
        <v/>
      </c>
      <c r="DM32" s="362" t="str">
        <f>IF(Table1[[#This Row],[Hospital name (Autofills)]]="","",BN32-CH32)</f>
        <v/>
      </c>
      <c r="DN32" s="362" t="str">
        <f>IF(Table1[[#This Row],[Hospital name (Autofills)]]="","",BO32-CI32)</f>
        <v/>
      </c>
      <c r="DO32" s="362" t="str">
        <f>IF(Table1[[#This Row],[Hospital name (Autofills)]]="","",BP32-CJ32)</f>
        <v/>
      </c>
      <c r="DP32" s="362" t="str">
        <f>IF(Table1[[#This Row],[Hospital name (Autofills)]]="","",BQ32-CK32)</f>
        <v/>
      </c>
      <c r="DQ32" s="362" t="str">
        <f>IF(Table1[[#This Row],[Hospital name (Autofills)]]="","",SUM(Table1[[#This Row],[Year 1 Savings with Price Growth Cap + Price Cap (No Glide Path) (millions)]:[Year 10 Savings with Price Growth Cap + Price Cap (No Glide Path) (millions)]]))</f>
        <v/>
      </c>
      <c r="DR32" s="363" t="str">
        <f>IF(Table1[[#This Row],[Hospital name (Autofills)]]="","",BH32-CL32)</f>
        <v/>
      </c>
      <c r="DS32" s="364" t="str">
        <f>IF(Table1[[#This Row],[Hospital name (Autofills)]]="","",BI32-CM32)</f>
        <v/>
      </c>
      <c r="DT32" s="364" t="str">
        <f>IF(Table1[[#This Row],[Hospital name (Autofills)]]="","",BJ32-CN32)</f>
        <v/>
      </c>
      <c r="DU32" s="364" t="str">
        <f>IF(Table1[[#This Row],[Hospital name (Autofills)]]="","",BK32-CO32)</f>
        <v/>
      </c>
      <c r="DV32" s="364" t="str">
        <f>IF(Table1[[#This Row],[Hospital name (Autofills)]]="","",BL32-CP32)</f>
        <v/>
      </c>
      <c r="DW32" s="364" t="str">
        <f>IF(Table1[[#This Row],[Hospital name (Autofills)]]="","",BM32-CQ32)</f>
        <v/>
      </c>
      <c r="DX32" s="364" t="str">
        <f>IF(Table1[[#This Row],[Hospital name (Autofills)]]="","",BN32-CR32)</f>
        <v/>
      </c>
      <c r="DY32" s="364" t="str">
        <f>IF(Table1[[#This Row],[Hospital name (Autofills)]]="","",BO32-CS32)</f>
        <v/>
      </c>
      <c r="DZ32" s="364" t="str">
        <f>IF(Table1[[#This Row],[Hospital name (Autofills)]]="","",BP32-CT32)</f>
        <v/>
      </c>
      <c r="EA32" s="364" t="str">
        <f>IF(Table1[[#This Row],[Hospital name (Autofills)]]="","",BQ32-CU32)</f>
        <v/>
      </c>
      <c r="EB32" s="365" t="str">
        <f>IF(Table1[[#This Row],[Hospital name (Autofills)]]="","",SUM(Table1[[#This Row],[Year 1 Savings with Price Growth Cap + Price Cap Glide Path (millions)]:[Year 10 Savings with Price Growth Cap + Price Cap Glide Path (millions)]]))</f>
        <v/>
      </c>
      <c r="ED32" s="131"/>
    </row>
    <row r="33" spans="2:134" ht="12" customHeight="1">
      <c r="B33" s="332">
        <v>80004</v>
      </c>
      <c r="C33" s="337" t="str">
        <f>IF(B33=0,"",_xlfn.XLOOKUP(B33,'4. User Repricing Data'!A:A,'4. User Repricing Data'!B:B,""))</f>
        <v/>
      </c>
      <c r="D33" s="292" t="str">
        <f>IF(B33=0,"",_xlfn.XLOOKUP(B33,'4. User Repricing Data'!A:A,'4. User Repricing Data'!D:D,""))</f>
        <v/>
      </c>
      <c r="E33" s="108" t="str">
        <f>IF(B33=0,"",_xlfn.XLOOKUP(B33,'4. User Repricing Data'!A:A,'4. User Repricing Data'!F:F,""))</f>
        <v/>
      </c>
      <c r="F33" s="338" t="str">
        <f>IF(B33=0,"",_xlfn.XLOOKUP(B33,'4. User Repricing Data'!A:A,'4. User Repricing Data'!E:E,""))</f>
        <v/>
      </c>
      <c r="G33" s="108" t="str">
        <f>IF(G$29="CAH",Table1[[#This Row],[CAH? (Y/N) (Autofills)]],"")</f>
        <v/>
      </c>
      <c r="H33" s="109" t="str">
        <f>IF(H$29="CAH",Table1[[#This Row],[CAH? (Y/N) (Autofills)]],"")</f>
        <v/>
      </c>
      <c r="I33" s="366" t="str">
        <f>IF(Table1[[#This Row],[Hospital name (Autofills)]]="","",IF(OR(AND(G33="Y",$G$17="Y"),AND(H33="Y",$G$18="Y")),"Y","N"))</f>
        <v/>
      </c>
      <c r="J33" s="366" t="str">
        <f>IF(Table1[[#This Row],[Hospital name (Autofills)]]="","",IF(OR(AND(G33="Y",$G$22="Y",$G$19="Y"),AND(H33="Y",$G$23="Y",$G$19="Y")),"Y","N"))</f>
        <v/>
      </c>
      <c r="K33" s="367" t="str">
        <f>IF(Table1[[#This Row],[Hospital name (Autofills)]]="","",_xlfn.XLOOKUP(B33,'4. User Repricing Data'!A:A,'4. User Repricing Data'!G:G))</f>
        <v/>
      </c>
      <c r="L33" s="364" t="str">
        <f>IF(Table1[[#This Row],[Hospital name (Autofills)]]="","",_xlfn.XLOOKUP(B33,'4. User Repricing Data'!A:A,'4. User Repricing Data'!H:H))</f>
        <v/>
      </c>
      <c r="M33" s="342" t="str">
        <f>IF(Table1[[#This Row],[Hospital name (Autofills)]]="","",((1+G$7)^G$6-1))</f>
        <v/>
      </c>
      <c r="N33" s="343" t="str">
        <f>IF(Table1[[#This Row],[Hospital name (Autofills)]]="","",IFERROR(K33*(1+Table1[[#This Row],[Cumulative Inflation Adjustment (Autofills)]]),0))</f>
        <v/>
      </c>
      <c r="O33" s="344" t="str">
        <f>IF(Table1[[#This Row],[Hospital name (Autofills)]]="","",IFERROR(L33*(1+Table1[[#This Row],[Cumulative Inflation Adjustment (Autofills)]]),0))</f>
        <v/>
      </c>
      <c r="P33" s="345" t="str">
        <f>IF(Table1[[#This Row],[Hospital name (Autofills)]]="","",IFERROR(N33/O33,0))</f>
        <v/>
      </c>
      <c r="Q33" s="346" t="str">
        <f>IF(Table1[[#This Row],[Hospital name (Autofills)]]="","",IFERROR(($N33*($G$10+1)^Q$28)/($O33*($G$9+1)^Q$28),0))</f>
        <v/>
      </c>
      <c r="R33" s="346" t="str">
        <f>IF(Table1[[#This Row],[Hospital name (Autofills)]]="","",IFERROR(($N33*($G$10+1)^R$28)/($O33*($G$9+1)^R$28),0))</f>
        <v/>
      </c>
      <c r="S33" s="346" t="str">
        <f>IF(Table1[[#This Row],[Hospital name (Autofills)]]="","",IFERROR(($N33*($G$10+1)^S$28)/($O33*($G$9+1)^S$28),0))</f>
        <v/>
      </c>
      <c r="T33" s="346" t="str">
        <f>IF(Table1[[#This Row],[Hospital name (Autofills)]]="","",IFERROR(($N33*($G$10+1)^T$28)/($O33*($G$9+1)^T$28),0))</f>
        <v/>
      </c>
      <c r="U33" s="346" t="str">
        <f>IF(Table1[[#This Row],[Hospital name (Autofills)]]="","",IFERROR(($N33*($G$10+1)^U$28)/($O33*($G$9+1)^U$28),0))</f>
        <v/>
      </c>
      <c r="V33" s="346" t="str">
        <f>IF(Table1[[#This Row],[Hospital name (Autofills)]]="","",IFERROR(($N33*($G$10+1)^V$28)/($O33*($G$9+1)^V$28),0))</f>
        <v/>
      </c>
      <c r="W33" s="346" t="str">
        <f>IF(Table1[[#This Row],[Hospital name (Autofills)]]="","",IFERROR(($N33*($G$10+1)^W$28)/($O33*($G$9+1)^W$28),0))</f>
        <v/>
      </c>
      <c r="X33" s="346" t="str">
        <f>IF(Table1[[#This Row],[Hospital name (Autofills)]]="","",IFERROR(($N33*($G$10+1)^X$28)/($O33*($G$9+1)^X$28),0))</f>
        <v/>
      </c>
      <c r="Y33" s="346" t="str">
        <f>IF(Table1[[#This Row],[Hospital name (Autofills)]]="","",IFERROR(($N33*($G$10+1)^Y$28)/($O33*($G$9+1)^Y$28),0))</f>
        <v/>
      </c>
      <c r="Z33" s="347" t="str">
        <f>IF(Table1[[#This Row],[Hospital name (Autofills)]]="","",IFERROR(($N33*($G$10+1)^Z$28)/($O33*($G$9+1)^Z$28),0))</f>
        <v/>
      </c>
      <c r="AA33" s="345" t="str">
        <f>IF(Table1[[#This Row],[Hospital name (Autofills)]]="","",IFERROR(N33/O33,0))</f>
        <v/>
      </c>
      <c r="AB33" s="368" t="str">
        <f>IF(Table1[[#This Row],[Hospital name (Autofills)]]="","",IFERROR(IF($J33="Y",Q33,IF($G$19="N",Q33,($N33*($G$10+1)^IF(AB$28&lt;$G$21,AB$28,$G$21-1)*($G$20+1)^(MAX((AB$28-$G$21+1),0)))/($O33*($G$9+1)^AB$28))),0))</f>
        <v/>
      </c>
      <c r="AC33" s="368" t="str">
        <f>IF(Table1[[#This Row],[Hospital name (Autofills)]]="","",IFERROR(IF($J33="Y",R33,IF($G$19="N",R33,($N33*($G$10+1)^IF(AC$28&lt;$G$21,AC$28,$G$21-1)*($G$20+1)^(MAX((AC$28-$G$21+1),0)))/($O33*($G$9+1)^AC$28))),0))</f>
        <v/>
      </c>
      <c r="AD33" s="368" t="str">
        <f>IF(Table1[[#This Row],[Hospital name (Autofills)]]="","",IFERROR(IF($J33="Y",S33,IF($G$19="N",S33,($N33*($G$10+1)^IF(AD$28&lt;$G$21,AD$28,$G$21-1)*($G$20+1)^(MAX((AD$28-$G$21+1),0)))/($O33*($G$9+1)^AD$28))),0))</f>
        <v/>
      </c>
      <c r="AE33" s="368" t="str">
        <f>IF(Table1[[#This Row],[Hospital name (Autofills)]]="","",IFERROR(IF($J33="Y",T33,IF($G$19="N",T33,($N33*($G$10+1)^IF(AE$28&lt;$G$21,AE$28,$G$21-1)*($G$20+1)^(MAX((AE$28-$G$21+1),0)))/($O33*($G$9+1)^AE$28))),0))</f>
        <v/>
      </c>
      <c r="AF33" s="368" t="str">
        <f>IF(Table1[[#This Row],[Hospital name (Autofills)]]="","",IFERROR(IF($J33="Y",U33,IF($G$19="N",U33,($N33*($G$10+1)^IF(AF$28&lt;$G$21,AF$28,$G$21-1)*($G$20+1)^(MAX((AF$28-$G$21+1),0)))/($O33*($G$9+1)^AF$28))),0))</f>
        <v/>
      </c>
      <c r="AG33" s="368" t="str">
        <f>IF(Table1[[#This Row],[Hospital name (Autofills)]]="","",IFERROR(IF($J33="Y",V33,IF($G$19="N",V33,($N33*($G$10+1)^IF(AG$28&lt;$G$21,AG$28,$G$21-1)*($G$20+1)^(MAX((AG$28-$G$21+1),0)))/($O33*($G$9+1)^AG$28))),0))</f>
        <v/>
      </c>
      <c r="AH33" s="368" t="str">
        <f>IF(Table1[[#This Row],[Hospital name (Autofills)]]="","",IFERROR(IF($J33="Y",W33,IF($G$19="N",W33,($N33*($G$10+1)^IF(AH$28&lt;$G$21,AH$28,$G$21-1)*($G$20+1)^(MAX((AH$28-$G$21+1),0)))/($O33*($G$9+1)^AH$28))),0))</f>
        <v/>
      </c>
      <c r="AI33" s="368" t="str">
        <f>IF(Table1[[#This Row],[Hospital name (Autofills)]]="","",IFERROR(IF($J33="Y",X33,IF($G$19="N",X33,($N33*($G$10+1)^IF(AI$28&lt;$G$21,AI$28,$G$21-1)*($G$20+1)^(MAX((AI$28-$G$21+1),0)))/($O33*($G$9+1)^AI$28))),0))</f>
        <v/>
      </c>
      <c r="AJ33" s="368" t="str">
        <f>IF(Table1[[#This Row],[Hospital name (Autofills)]]="","",IFERROR(IF($J33="Y",Y33,IF($G$19="N",Y33,($N33*($G$10+1)^IF(AJ$28&lt;$G$21,AJ$28,$G$21-1)*($G$20+1)^(MAX((AJ$28-$G$21+1),0)))/($O33*($G$9+1)^AJ$28))),0))</f>
        <v/>
      </c>
      <c r="AK33" s="369" t="str">
        <f>IF(Table1[[#This Row],[Hospital name (Autofills)]]="","",IFERROR(IF($J33="Y",Z33,IF($G$19="N",Z33,($N33*($G$10+1)^IF(AK$28&lt;$G$21,AK$28,$G$21-1)*($G$20+1)^(MAX((AK$28-$G$21+1),0)))/($O33*($G$9+1)^AK$28))),0))</f>
        <v/>
      </c>
      <c r="AL33" s="349" t="str">
        <f>P33</f>
        <v/>
      </c>
      <c r="AM33" s="350" t="str">
        <f>IF(Table1[[#This Row],[Hospital name (Autofills)]]="","",IF(AND($I33="Y", $G$17="Y"), AB33,
    IF(OR(AND($G$13="Y", AM$28 &gt;= $G$14), $G$13="N"),
        IF(OR(AB33 &gt;= $G$12, AL33 = $G$12),
            $G$12,
            AB33),
        AB33))
)</f>
        <v/>
      </c>
      <c r="AN33" s="350" t="str">
        <f>IF(Table1[[#This Row],[Hospital name (Autofills)]]="","",IF(AND($I33="Y", $G$17="Y"), AC33,
    IF(OR(AND($G$13="Y", AN$28 &gt;= $G$14), $G$13="N"),
        IF(OR(AC33 &gt;= $G$12, AM33 = $G$12),
            $G$12,
            AC33),
        AC33)
))</f>
        <v/>
      </c>
      <c r="AO33" s="350" t="str">
        <f>IF(Table1[[#This Row],[Hospital name (Autofills)]]="","",IF(AND($I33="Y", $G$17="Y"), AD33,
    IF(OR(AND($G$13="Y", AO$28 &gt;= $G$14), $G$13="N"),
        IF(OR(AD33 &gt;= $G$12, AN33 = $G$12),
            MIN(AD33,$G$12),
            AD33),
        AD33)
))</f>
        <v/>
      </c>
      <c r="AP33" s="350" t="str">
        <f>IF(Table1[[#This Row],[Hospital name (Autofills)]]="","",IF(AND($I33="Y", $G$17="Y"), AE33,
    IF(OR(AND($G$13="Y", AP$28 &gt;= $G$14), $G$13="N"),
        IF(OR(AE33 &gt;= $G$12, AO33 = $G$12),
            MIN(AE33,$G$12),
            AE33),
        AE33)
))</f>
        <v/>
      </c>
      <c r="AQ33" s="350" t="str">
        <f>IF(Table1[[#This Row],[Hospital name (Autofills)]]="","",IF(AND($I33="Y", $G$17="Y"), AF33,
    IF(OR(AND($G$13="Y", AQ$28 &gt;= $G$14), $G$13="N"),
        IF(OR(AF33 &gt;= $G$12, AP33 = $G$12),
            MIN(AF33,$G$12),
            AF33),
        AF33)
))</f>
        <v/>
      </c>
      <c r="AR33" s="350" t="str">
        <f>IF(Table1[[#This Row],[Hospital name (Autofills)]]="","",IF(AND($I33="Y", $G$17="Y"), AG33,
    IF(OR(AND($G$13="Y", AR$28 &gt;= $G$14), $G$13="N"),
        IF(OR(AG33 &gt;= $G$12, AQ33 = $G$12),
            MIN(AG33,$G$12),
            AG33),
        AG33)
))</f>
        <v/>
      </c>
      <c r="AS33" s="350" t="str">
        <f>IF(Table1[[#This Row],[Hospital name (Autofills)]]="","",IF(AND($I33="Y", $G$17="Y"), AH33,
    IF(OR(AND($G$13="Y", AS$28 &gt;= $G$14), $G$13="N"),
        IF(OR(AH33 &gt;= $G$12, AR33 = $G$12),
            MIN(AH33,$G$12),
            AH33),
        AH33)
))</f>
        <v/>
      </c>
      <c r="AT33" s="350" t="str">
        <f>IF(Table1[[#This Row],[Hospital name (Autofills)]]="","",IF(AND($I33="Y", $G$17="Y"), AI33,
    IF(OR(AND($G$13="Y", AT$28 &gt;= $G$14), $G$13="N"),
        IF(OR(AI33 &gt;= $G$12, AS33 = $G$12),
            MIN(AI33,$G$12),
            AI33),
        AI33)
))</f>
        <v/>
      </c>
      <c r="AU33" s="350" t="str">
        <f>IF(Table1[[#This Row],[Hospital name (Autofills)]]="","",IF(AND($I33="Y", $G$17="Y"), AJ33,
    IF(OR(AND($G$13="Y", AU$28 &gt;= $G$14), $G$13="N"),
        IF(OR(AJ33 &gt;= $G$12, AT33 = $G$12),
            MIN(AJ33,$G$12),
            AJ33),
        AJ33)
))</f>
        <v/>
      </c>
      <c r="AV33" s="350" t="str">
        <f>IF(Table1[[#This Row],[Hospital name (Autofills)]]="","",IF(AND($I33="Y", $G$17="Y"), AK33,
    IF(OR(AND($G$13="Y", AV$28 &gt;= $G$14), $G$13="N"),
        IF(OR(AK33 &gt;= $G$12, AU33 = $G$12),
            MIN(AK33,$G$12),
            AK33),
        AK33)
))</f>
        <v/>
      </c>
      <c r="AW33" s="345" t="str">
        <f>IFERROR(Table1[[#This Row],[Year 0 Relative Price]],"")</f>
        <v/>
      </c>
      <c r="AX33" s="350" t="str">
        <f t="shared" si="1"/>
        <v/>
      </c>
      <c r="AY33" s="350" t="str">
        <f t="shared" si="2"/>
        <v/>
      </c>
      <c r="AZ33" s="350" t="str">
        <f t="shared" si="3"/>
        <v/>
      </c>
      <c r="BA33" s="350" t="str">
        <f t="shared" si="4"/>
        <v/>
      </c>
      <c r="BB33" s="350" t="str">
        <f t="shared" si="5"/>
        <v/>
      </c>
      <c r="BC33" s="350" t="str">
        <f t="shared" si="6"/>
        <v/>
      </c>
      <c r="BD33" s="350" t="str">
        <f t="shared" si="7"/>
        <v/>
      </c>
      <c r="BE33" s="350" t="str">
        <f t="shared" si="8"/>
        <v/>
      </c>
      <c r="BF33" s="350" t="str">
        <f t="shared" si="9"/>
        <v/>
      </c>
      <c r="BG33" s="351" t="str">
        <f t="shared" si="10"/>
        <v/>
      </c>
      <c r="BH33" s="352" t="str">
        <f>IF(Table1[[#This Row],[Hospital name (Autofills)]]="","",IFERROR($N33*($G$10+1)^BH$28,0))</f>
        <v/>
      </c>
      <c r="BI33" s="353" t="str">
        <f>IF(Table1[[#This Row],[Hospital name (Autofills)]]="","",IFERROR($N33*($G$10+1)^BI$28,0))</f>
        <v/>
      </c>
      <c r="BJ33" s="353" t="str">
        <f>IF(Table1[[#This Row],[Hospital name (Autofills)]]="","",IFERROR($N33*($G$10+1)^BJ$28,0))</f>
        <v/>
      </c>
      <c r="BK33" s="353" t="str">
        <f>IF(Table1[[#This Row],[Hospital name (Autofills)]]="","",IFERROR($N33*($G$10+1)^BK$28,0))</f>
        <v/>
      </c>
      <c r="BL33" s="353" t="str">
        <f>IF(Table1[[#This Row],[Hospital name (Autofills)]]="","",IFERROR($N33*($G$10+1)^BL$28,0))</f>
        <v/>
      </c>
      <c r="BM33" s="353" t="str">
        <f>IF(Table1[[#This Row],[Hospital name (Autofills)]]="","",IFERROR($N33*($G$10+1)^BM$28,0))</f>
        <v/>
      </c>
      <c r="BN33" s="353" t="str">
        <f>IF(Table1[[#This Row],[Hospital name (Autofills)]]="","",IFERROR($N33*($G$10+1)^BN$28,0))</f>
        <v/>
      </c>
      <c r="BO33" s="353" t="str">
        <f>IF(Table1[[#This Row],[Hospital name (Autofills)]]="","",IFERROR($N33*($G$10+1)^BO$28,0))</f>
        <v/>
      </c>
      <c r="BP33" s="353" t="str">
        <f>IF(Table1[[#This Row],[Hospital name (Autofills)]]="","",IFERROR($N33*($G$10+1)^BP$28,0))</f>
        <v/>
      </c>
      <c r="BQ33" s="354" t="str">
        <f>IF(Table1[[#This Row],[Hospital name (Autofills)]]="","",IFERROR($N33*($G$10+1)^BQ$28,0))</f>
        <v/>
      </c>
      <c r="BR33" s="357" t="str">
        <f>IF(Table1[[#This Row],[Hospital name (Autofills)]]="","",IFERROR(($O33*((1+$G$9)^(BR$28)))*(AB33),0))</f>
        <v/>
      </c>
      <c r="BS33" s="362" t="str">
        <f>IF(Table1[[#This Row],[Hospital name (Autofills)]]="","",IFERROR(($O33*((1+$G$9)^(BS$28)))*(AC33),0))</f>
        <v/>
      </c>
      <c r="BT33" s="362" t="str">
        <f>IF(Table1[[#This Row],[Hospital name (Autofills)]]="","",IFERROR(($O33*((1+$G$9)^(BT$28)))*(AD33),0))</f>
        <v/>
      </c>
      <c r="BU33" s="362" t="str">
        <f>IF(Table1[[#This Row],[Hospital name (Autofills)]]="","",IFERROR(($O33*((1+$G$9)^(BU$28)))*(AE33),0))</f>
        <v/>
      </c>
      <c r="BV33" s="362" t="str">
        <f>IF(Table1[[#This Row],[Hospital name (Autofills)]]="","",IFERROR(($O33*((1+$G$9)^(BV$28)))*(AF33),0))</f>
        <v/>
      </c>
      <c r="BW33" s="362" t="str">
        <f>IF(Table1[[#This Row],[Hospital name (Autofills)]]="","",IFERROR(($O33*((1+$G$9)^(BW$28)))*(AG33),0))</f>
        <v/>
      </c>
      <c r="BX33" s="362" t="str">
        <f>IF(Table1[[#This Row],[Hospital name (Autofills)]]="","",IFERROR(($O33*((1+$G$9)^(BX$28)))*(AH33),0))</f>
        <v/>
      </c>
      <c r="BY33" s="362" t="str">
        <f>IF(Table1[[#This Row],[Hospital name (Autofills)]]="","",IFERROR(($O33*((1+$G$9)^(BY$28)))*(AI33),0))</f>
        <v/>
      </c>
      <c r="BZ33" s="362" t="str">
        <f>IF(Table1[[#This Row],[Hospital name (Autofills)]]="","",IFERROR(($O33*((1+$G$9)^(BZ$28)))*(AJ33),0))</f>
        <v/>
      </c>
      <c r="CA33" s="370" t="str">
        <f>IF(Table1[[#This Row],[Hospital name (Autofills)]]="","",IFERROR(($O33*((1+$G$9)^(CA$28)))*(AK33),0))</f>
        <v/>
      </c>
      <c r="CB33" s="343" t="str">
        <f>IF(Table1[[#This Row],[Hospital name (Autofills)]]="","",IFERROR(($O33*((1+$G$9)^(CB$28)))*(AM33),0))</f>
        <v/>
      </c>
      <c r="CC33" s="362" t="str">
        <f>IF(Table1[[#This Row],[Hospital name (Autofills)]]="","",IFERROR(($O33*((1+$G$9)^(CC$28)))*(AN33),0))</f>
        <v/>
      </c>
      <c r="CD33" s="362" t="str">
        <f>IF(Table1[[#This Row],[Hospital name (Autofills)]]="","",IFERROR(($O33*((1+$G$9)^(CD$28)))*(AO33),0))</f>
        <v/>
      </c>
      <c r="CE33" s="362" t="str">
        <f>IF(Table1[[#This Row],[Hospital name (Autofills)]]="","",IFERROR(($O33*((1+$G$9)^(CE$28)))*(AP33),0))</f>
        <v/>
      </c>
      <c r="CF33" s="362" t="str">
        <f>IF(Table1[[#This Row],[Hospital name (Autofills)]]="","",IFERROR(($O33*((1+$G$9)^(CF$28)))*(AQ33),0))</f>
        <v/>
      </c>
      <c r="CG33" s="362" t="str">
        <f>IF(Table1[[#This Row],[Hospital name (Autofills)]]="","",IFERROR(($O33*((1+$G$9)^(CG$28)))*(AR33),0))</f>
        <v/>
      </c>
      <c r="CH33" s="362" t="str">
        <f>IF(Table1[[#This Row],[Hospital name (Autofills)]]="","",IFERROR(($O33*((1+$G$9)^(CH$28)))*(AS33),0))</f>
        <v/>
      </c>
      <c r="CI33" s="362" t="str">
        <f>IF(Table1[[#This Row],[Hospital name (Autofills)]]="","",IFERROR(($O33*((1+$G$9)^(CI$28)))*(AT33),0))</f>
        <v/>
      </c>
      <c r="CJ33" s="362" t="str">
        <f>IF(Table1[[#This Row],[Hospital name (Autofills)]]="","",IFERROR(($O33*((1+$G$9)^(CJ$28)))*(AU33),0))</f>
        <v/>
      </c>
      <c r="CK33" s="344" t="str">
        <f>IF(Table1[[#This Row],[Hospital name (Autofills)]]="","",IFERROR(($O33*((1+$G$9)^(CK$28)))*(AV33),0))</f>
        <v/>
      </c>
      <c r="CL33" s="357" t="str">
        <f>IF(Table1[[#This Row],[Hospital name (Autofills)]]="","",IFERROR(($O33*((1+$G$9)^(CL$28)))*(AX33),0))</f>
        <v/>
      </c>
      <c r="CM33" s="362" t="str">
        <f>IF(Table1[[#This Row],[Hospital name (Autofills)]]="","",IFERROR(($O33*((1+$G$9)^(CM$28)))*(AY33),0))</f>
        <v/>
      </c>
      <c r="CN33" s="362" t="str">
        <f>IF(Table1[[#This Row],[Hospital name (Autofills)]]="","",IFERROR(($O33*((1+$G$9)^(CN$28)))*(AZ33),0))</f>
        <v/>
      </c>
      <c r="CO33" s="362" t="str">
        <f>IF(Table1[[#This Row],[Hospital name (Autofills)]]="","",IFERROR(($O33*((1+$G$9)^(CO$28)))*(BA33),0))</f>
        <v/>
      </c>
      <c r="CP33" s="362" t="str">
        <f>IF(Table1[[#This Row],[Hospital name (Autofills)]]="","",IFERROR(($O33*((1+$G$9)^(CP$28)))*(BB33),0))</f>
        <v/>
      </c>
      <c r="CQ33" s="362" t="str">
        <f>IF(Table1[[#This Row],[Hospital name (Autofills)]]="","",IFERROR(($O33*((1+$G$9)^(CQ$28)))*(BC33),0))</f>
        <v/>
      </c>
      <c r="CR33" s="362" t="str">
        <f>IF(Table1[[#This Row],[Hospital name (Autofills)]]="","",IFERROR(($O33*((1+$G$9)^(CR$28)))*(BD33),0))</f>
        <v/>
      </c>
      <c r="CS33" s="362" t="str">
        <f>IF(Table1[[#This Row],[Hospital name (Autofills)]]="","",IFERROR(($O33*((1+$G$9)^(CS$28)))*(BE33),0))</f>
        <v/>
      </c>
      <c r="CT33" s="362" t="str">
        <f>IF(Table1[[#This Row],[Hospital name (Autofills)]]="","",IFERROR(($O33*((1+$G$9)^(CT$28)))*(BF33),0))</f>
        <v/>
      </c>
      <c r="CU33" s="370" t="str">
        <f>IF(Table1[[#This Row],[Hospital name (Autofills)]]="","",IFERROR(($O33*((1+$G$9)^(CU$28)))*(BG33),0))</f>
        <v/>
      </c>
      <c r="CV33" s="371" t="str">
        <f>IF(Table1[[#This Row],[Hospital name (Autofills)]]="","",BH33-BR33)</f>
        <v/>
      </c>
      <c r="CW33" s="372" t="str">
        <f>IF(Table1[[#This Row],[Hospital name (Autofills)]]="","",BI33-BS33)</f>
        <v/>
      </c>
      <c r="CX33" s="372" t="str">
        <f>IF(Table1[[#This Row],[Hospital name (Autofills)]]="","",BJ33-BT33)</f>
        <v/>
      </c>
      <c r="CY33" s="372" t="str">
        <f>IF(Table1[[#This Row],[Hospital name (Autofills)]]="","",BK33-BU33)</f>
        <v/>
      </c>
      <c r="CZ33" s="372" t="str">
        <f>IF(Table1[[#This Row],[Hospital name (Autofills)]]="","",BL33-BV33)</f>
        <v/>
      </c>
      <c r="DA33" s="372" t="str">
        <f>IF(Table1[[#This Row],[Hospital name (Autofills)]]="","",BM33-BW33)</f>
        <v/>
      </c>
      <c r="DB33" s="372" t="str">
        <f>IF(Table1[[#This Row],[Hospital name (Autofills)]]="","",BN33-BX33)</f>
        <v/>
      </c>
      <c r="DC33" s="372" t="str">
        <f>IF(Table1[[#This Row],[Hospital name (Autofills)]]="","",BO33-BY33)</f>
        <v/>
      </c>
      <c r="DD33" s="372" t="str">
        <f>IF(Table1[[#This Row],[Hospital name (Autofills)]]="","",BP33-BZ33)</f>
        <v/>
      </c>
      <c r="DE33" s="373" t="str">
        <f>IF(Table1[[#This Row],[Hospital name (Autofills)]]="","",BQ33-CA33)</f>
        <v/>
      </c>
      <c r="DF33" s="374" t="str">
        <f>IF(Table1[[#This Row],[Hospital name (Autofills)]]="","",SUM(Table1[[#This Row],[Year 1 Savings with Price Growth Cap Alone (millions)]:[Year 10 Savings with Price Growth Cap Alone (millions)]]))</f>
        <v/>
      </c>
      <c r="DG33" s="357" t="str">
        <f>IF(Table1[[#This Row],[Hospital name (Autofills)]]="","",BH33-CB33)</f>
        <v/>
      </c>
      <c r="DH33" s="362" t="str">
        <f>IF(Table1[[#This Row],[Hospital name (Autofills)]]="","",BI33-CC33)</f>
        <v/>
      </c>
      <c r="DI33" s="362" t="str">
        <f>IF(Table1[[#This Row],[Hospital name (Autofills)]]="","",BJ33-CD33)</f>
        <v/>
      </c>
      <c r="DJ33" s="362" t="str">
        <f>IF(Table1[[#This Row],[Hospital name (Autofills)]]="","",BK33-CE33)</f>
        <v/>
      </c>
      <c r="DK33" s="362" t="str">
        <f>IF(Table1[[#This Row],[Hospital name (Autofills)]]="","",BL33-CF33)</f>
        <v/>
      </c>
      <c r="DL33" s="362" t="str">
        <f>IF(Table1[[#This Row],[Hospital name (Autofills)]]="","",BM33-CG33)</f>
        <v/>
      </c>
      <c r="DM33" s="362" t="str">
        <f>IF(Table1[[#This Row],[Hospital name (Autofills)]]="","",BN33-CH33)</f>
        <v/>
      </c>
      <c r="DN33" s="362" t="str">
        <f>IF(Table1[[#This Row],[Hospital name (Autofills)]]="","",BO33-CI33)</f>
        <v/>
      </c>
      <c r="DO33" s="362" t="str">
        <f>IF(Table1[[#This Row],[Hospital name (Autofills)]]="","",BP33-CJ33)</f>
        <v/>
      </c>
      <c r="DP33" s="362" t="str">
        <f>IF(Table1[[#This Row],[Hospital name (Autofills)]]="","",BQ33-CK33)</f>
        <v/>
      </c>
      <c r="DQ33" s="362" t="str">
        <f>IF(Table1[[#This Row],[Hospital name (Autofills)]]="","",SUM(Table1[[#This Row],[Year 1 Savings with Price Growth Cap + Price Cap (No Glide Path) (millions)]:[Year 10 Savings with Price Growth Cap + Price Cap (No Glide Path) (millions)]]))</f>
        <v/>
      </c>
      <c r="DR33" s="363" t="str">
        <f>IF(Table1[[#This Row],[Hospital name (Autofills)]]="","",BH33-CL33)</f>
        <v/>
      </c>
      <c r="DS33" s="364" t="str">
        <f>IF(Table1[[#This Row],[Hospital name (Autofills)]]="","",BI33-CM33)</f>
        <v/>
      </c>
      <c r="DT33" s="364" t="str">
        <f>IF(Table1[[#This Row],[Hospital name (Autofills)]]="","",BJ33-CN33)</f>
        <v/>
      </c>
      <c r="DU33" s="364" t="str">
        <f>IF(Table1[[#This Row],[Hospital name (Autofills)]]="","",BK33-CO33)</f>
        <v/>
      </c>
      <c r="DV33" s="364" t="str">
        <f>IF(Table1[[#This Row],[Hospital name (Autofills)]]="","",BL33-CP33)</f>
        <v/>
      </c>
      <c r="DW33" s="364" t="str">
        <f>IF(Table1[[#This Row],[Hospital name (Autofills)]]="","",BM33-CQ33)</f>
        <v/>
      </c>
      <c r="DX33" s="364" t="str">
        <f>IF(Table1[[#This Row],[Hospital name (Autofills)]]="","",BN33-CR33)</f>
        <v/>
      </c>
      <c r="DY33" s="364" t="str">
        <f>IF(Table1[[#This Row],[Hospital name (Autofills)]]="","",BO33-CS33)</f>
        <v/>
      </c>
      <c r="DZ33" s="364" t="str">
        <f>IF(Table1[[#This Row],[Hospital name (Autofills)]]="","",BP33-CT33)</f>
        <v/>
      </c>
      <c r="EA33" s="364" t="str">
        <f>IF(Table1[[#This Row],[Hospital name (Autofills)]]="","",BQ33-CU33)</f>
        <v/>
      </c>
      <c r="EB33" s="365" t="str">
        <f>IF(Table1[[#This Row],[Hospital name (Autofills)]]="","",SUM(Table1[[#This Row],[Year 1 Savings with Price Growth Cap + Price Cap Glide Path (millions)]:[Year 10 Savings with Price Growth Cap + Price Cap Glide Path (millions)]]))</f>
        <v/>
      </c>
      <c r="ED33" s="131"/>
    </row>
    <row r="34" spans="2:134" ht="12" customHeight="1">
      <c r="B34" s="332">
        <v>80006</v>
      </c>
      <c r="C34" s="337" t="str">
        <f>IF(B34=0,"",_xlfn.XLOOKUP(B34,'4. User Repricing Data'!A:A,'4. User Repricing Data'!B:B,""))</f>
        <v/>
      </c>
      <c r="D34" s="292" t="str">
        <f>IF(B34=0,"",_xlfn.XLOOKUP(B34,'4. User Repricing Data'!A:A,'4. User Repricing Data'!D:D,""))</f>
        <v/>
      </c>
      <c r="E34" s="108" t="str">
        <f>IF(B34=0,"",_xlfn.XLOOKUP(B34,'4. User Repricing Data'!A:A,'4. User Repricing Data'!F:F,""))</f>
        <v/>
      </c>
      <c r="F34" s="338" t="str">
        <f>IF(B34=0,"",_xlfn.XLOOKUP(B34,'4. User Repricing Data'!A:A,'4. User Repricing Data'!E:E,""))</f>
        <v/>
      </c>
      <c r="G34" s="108" t="str">
        <f>IF(G$29="CAH",Table1[[#This Row],[CAH? (Y/N) (Autofills)]],"")</f>
        <v/>
      </c>
      <c r="H34" s="109" t="str">
        <f>IF(H$29="CAH",Table1[[#This Row],[CAH? (Y/N) (Autofills)]],"")</f>
        <v/>
      </c>
      <c r="I34" s="366" t="str">
        <f>IF(Table1[[#This Row],[Hospital name (Autofills)]]="","",IF(OR(AND(G34="Y",$G$17="Y"),AND(H34="Y",$G$18="Y")),"Y","N"))</f>
        <v/>
      </c>
      <c r="J34" s="366" t="str">
        <f>IF(Table1[[#This Row],[Hospital name (Autofills)]]="","",IF(OR(AND(G34="Y",$G$22="Y",$G$19="Y"),AND(H34="Y",$G$23="Y",$G$19="Y")),"Y","N"))</f>
        <v/>
      </c>
      <c r="K34" s="367" t="str">
        <f>IF(Table1[[#This Row],[Hospital name (Autofills)]]="","",_xlfn.XLOOKUP(B34,'4. User Repricing Data'!A:A,'4. User Repricing Data'!G:G))</f>
        <v/>
      </c>
      <c r="L34" s="364" t="str">
        <f>IF(Table1[[#This Row],[Hospital name (Autofills)]]="","",_xlfn.XLOOKUP(B34,'4. User Repricing Data'!A:A,'4. User Repricing Data'!H:H))</f>
        <v/>
      </c>
      <c r="M34" s="342" t="str">
        <f>IF(Table1[[#This Row],[Hospital name (Autofills)]]="","",((1+G$7)^G$6-1))</f>
        <v/>
      </c>
      <c r="N34" s="343" t="str">
        <f>IF(Table1[[#This Row],[Hospital name (Autofills)]]="","",IFERROR(K34*(1+Table1[[#This Row],[Cumulative Inflation Adjustment (Autofills)]]),0))</f>
        <v/>
      </c>
      <c r="O34" s="344" t="str">
        <f>IF(Table1[[#This Row],[Hospital name (Autofills)]]="","",IFERROR(L34*(1+Table1[[#This Row],[Cumulative Inflation Adjustment (Autofills)]]),0))</f>
        <v/>
      </c>
      <c r="P34" s="345" t="str">
        <f>IF(Table1[[#This Row],[Hospital name (Autofills)]]="","",IFERROR(N34/O34,0))</f>
        <v/>
      </c>
      <c r="Q34" s="346" t="str">
        <f>IF(Table1[[#This Row],[Hospital name (Autofills)]]="","",IFERROR(($N34*($G$10+1)^Q$28)/($O34*($G$9+1)^Q$28),0))</f>
        <v/>
      </c>
      <c r="R34" s="346" t="str">
        <f>IF(Table1[[#This Row],[Hospital name (Autofills)]]="","",IFERROR(($N34*($G$10+1)^R$28)/($O34*($G$9+1)^R$28),0))</f>
        <v/>
      </c>
      <c r="S34" s="346" t="str">
        <f>IF(Table1[[#This Row],[Hospital name (Autofills)]]="","",IFERROR(($N34*($G$10+1)^S$28)/($O34*($G$9+1)^S$28),0))</f>
        <v/>
      </c>
      <c r="T34" s="346" t="str">
        <f>IF(Table1[[#This Row],[Hospital name (Autofills)]]="","",IFERROR(($N34*($G$10+1)^T$28)/($O34*($G$9+1)^T$28),0))</f>
        <v/>
      </c>
      <c r="U34" s="346" t="str">
        <f>IF(Table1[[#This Row],[Hospital name (Autofills)]]="","",IFERROR(($N34*($G$10+1)^U$28)/($O34*($G$9+1)^U$28),0))</f>
        <v/>
      </c>
      <c r="V34" s="346" t="str">
        <f>IF(Table1[[#This Row],[Hospital name (Autofills)]]="","",IFERROR(($N34*($G$10+1)^V$28)/($O34*($G$9+1)^V$28),0))</f>
        <v/>
      </c>
      <c r="W34" s="346" t="str">
        <f>IF(Table1[[#This Row],[Hospital name (Autofills)]]="","",IFERROR(($N34*($G$10+1)^W$28)/($O34*($G$9+1)^W$28),0))</f>
        <v/>
      </c>
      <c r="X34" s="346" t="str">
        <f>IF(Table1[[#This Row],[Hospital name (Autofills)]]="","",IFERROR(($N34*($G$10+1)^X$28)/($O34*($G$9+1)^X$28),0))</f>
        <v/>
      </c>
      <c r="Y34" s="346" t="str">
        <f>IF(Table1[[#This Row],[Hospital name (Autofills)]]="","",IFERROR(($N34*($G$10+1)^Y$28)/($O34*($G$9+1)^Y$28),0))</f>
        <v/>
      </c>
      <c r="Z34" s="347" t="str">
        <f>IF(Table1[[#This Row],[Hospital name (Autofills)]]="","",IFERROR(($N34*($G$10+1)^Z$28)/($O34*($G$9+1)^Z$28),0))</f>
        <v/>
      </c>
      <c r="AA34" s="345" t="str">
        <f>IF(Table1[[#This Row],[Hospital name (Autofills)]]="","",IFERROR(N34/O34,0))</f>
        <v/>
      </c>
      <c r="AB34" s="368" t="str">
        <f>IF(Table1[[#This Row],[Hospital name (Autofills)]]="","",IFERROR(IF($J34="Y",Q34,IF($G$19="N",Q34,($N34*($G$10+1)^IF(AB$28&lt;$G$21,AB$28,$G$21-1)*($G$20+1)^(MAX((AB$28-$G$21+1),0)))/($O34*($G$9+1)^AB$28))),0))</f>
        <v/>
      </c>
      <c r="AC34" s="368" t="str">
        <f>IF(Table1[[#This Row],[Hospital name (Autofills)]]="","",IFERROR(IF($J34="Y",R34,IF($G$19="N",R34,($N34*($G$10+1)^IF(AC$28&lt;$G$21,AC$28,$G$21-1)*($G$20+1)^(MAX((AC$28-$G$21+1),0)))/($O34*($G$9+1)^AC$28))),0))</f>
        <v/>
      </c>
      <c r="AD34" s="368" t="str">
        <f>IF(Table1[[#This Row],[Hospital name (Autofills)]]="","",IFERROR(IF($J34="Y",S34,IF($G$19="N",S34,($N34*($G$10+1)^IF(AD$28&lt;$G$21,AD$28,$G$21-1)*($G$20+1)^(MAX((AD$28-$G$21+1),0)))/($O34*($G$9+1)^AD$28))),0))</f>
        <v/>
      </c>
      <c r="AE34" s="368" t="str">
        <f>IF(Table1[[#This Row],[Hospital name (Autofills)]]="","",IFERROR(IF($J34="Y",T34,IF($G$19="N",T34,($N34*($G$10+1)^IF(AE$28&lt;$G$21,AE$28,$G$21-1)*($G$20+1)^(MAX((AE$28-$G$21+1),0)))/($O34*($G$9+1)^AE$28))),0))</f>
        <v/>
      </c>
      <c r="AF34" s="368" t="str">
        <f>IF(Table1[[#This Row],[Hospital name (Autofills)]]="","",IFERROR(IF($J34="Y",U34,IF($G$19="N",U34,($N34*($G$10+1)^IF(AF$28&lt;$G$21,AF$28,$G$21-1)*($G$20+1)^(MAX((AF$28-$G$21+1),0)))/($O34*($G$9+1)^AF$28))),0))</f>
        <v/>
      </c>
      <c r="AG34" s="368" t="str">
        <f>IF(Table1[[#This Row],[Hospital name (Autofills)]]="","",IFERROR(IF($J34="Y",V34,IF($G$19="N",V34,($N34*($G$10+1)^IF(AG$28&lt;$G$21,AG$28,$G$21-1)*($G$20+1)^(MAX((AG$28-$G$21+1),0)))/($O34*($G$9+1)^AG$28))),0))</f>
        <v/>
      </c>
      <c r="AH34" s="368" t="str">
        <f>IF(Table1[[#This Row],[Hospital name (Autofills)]]="","",IFERROR(IF($J34="Y",W34,IF($G$19="N",W34,($N34*($G$10+1)^IF(AH$28&lt;$G$21,AH$28,$G$21-1)*($G$20+1)^(MAX((AH$28-$G$21+1),0)))/($O34*($G$9+1)^AH$28))),0))</f>
        <v/>
      </c>
      <c r="AI34" s="368" t="str">
        <f>IF(Table1[[#This Row],[Hospital name (Autofills)]]="","",IFERROR(IF($J34="Y",X34,IF($G$19="N",X34,($N34*($G$10+1)^IF(AI$28&lt;$G$21,AI$28,$G$21-1)*($G$20+1)^(MAX((AI$28-$G$21+1),0)))/($O34*($G$9+1)^AI$28))),0))</f>
        <v/>
      </c>
      <c r="AJ34" s="368" t="str">
        <f>IF(Table1[[#This Row],[Hospital name (Autofills)]]="","",IFERROR(IF($J34="Y",Y34,IF($G$19="N",Y34,($N34*($G$10+1)^IF(AJ$28&lt;$G$21,AJ$28,$G$21-1)*($G$20+1)^(MAX((AJ$28-$G$21+1),0)))/($O34*($G$9+1)^AJ$28))),0))</f>
        <v/>
      </c>
      <c r="AK34" s="369" t="str">
        <f>IF(Table1[[#This Row],[Hospital name (Autofills)]]="","",IFERROR(IF($J34="Y",Z34,IF($G$19="N",Z34,($N34*($G$10+1)^IF(AK$28&lt;$G$21,AK$28,$G$21-1)*($G$20+1)^(MAX((AK$28-$G$21+1),0)))/($O34*($G$9+1)^AK$28))),0))</f>
        <v/>
      </c>
      <c r="AL34" s="349" t="str">
        <f t="shared" si="0"/>
        <v/>
      </c>
      <c r="AM34" s="350" t="str">
        <f>IF(Table1[[#This Row],[Hospital name (Autofills)]]="","",IF(AND($I34="Y", $G$17="Y"), AB34,
    IF(OR(AND($G$13="Y", AM$28 &gt;= $G$14), $G$13="N"),
        IF(OR(AB34 &gt;= $G$12, AL34 = $G$12),
            $G$12,
            AB34),
        AB34))
)</f>
        <v/>
      </c>
      <c r="AN34" s="350" t="str">
        <f>IF(Table1[[#This Row],[Hospital name (Autofills)]]="","",IF(AND($I34="Y", $G$17="Y"), AC34,
    IF(OR(AND($G$13="Y", AN$28 &gt;= $G$14), $G$13="N"),
        IF(OR(AC34 &gt;= $G$12, AM34 = $G$12),
            $G$12,
            AC34),
        AC34)
))</f>
        <v/>
      </c>
      <c r="AO34" s="350" t="str">
        <f>IF(Table1[[#This Row],[Hospital name (Autofills)]]="","",IF(AND($I34="Y", $G$17="Y"), AD34,
    IF(OR(AND($G$13="Y", AO$28 &gt;= $G$14), $G$13="N"),
        IF(OR(AD34 &gt;= $G$12, AN34 = $G$12),
            MIN(AD34,$G$12),
            AD34),
        AD34)
))</f>
        <v/>
      </c>
      <c r="AP34" s="350" t="str">
        <f>IF(Table1[[#This Row],[Hospital name (Autofills)]]="","",IF(AND($I34="Y", $G$17="Y"), AE34,
    IF(OR(AND($G$13="Y", AP$28 &gt;= $G$14), $G$13="N"),
        IF(OR(AE34 &gt;= $G$12, AO34 = $G$12),
            MIN(AE34,$G$12),
            AE34),
        AE34)
))</f>
        <v/>
      </c>
      <c r="AQ34" s="350" t="str">
        <f>IF(Table1[[#This Row],[Hospital name (Autofills)]]="","",IF(AND($I34="Y", $G$17="Y"), AF34,
    IF(OR(AND($G$13="Y", AQ$28 &gt;= $G$14), $G$13="N"),
        IF(OR(AF34 &gt;= $G$12, AP34 = $G$12),
            MIN(AF34,$G$12),
            AF34),
        AF34)
))</f>
        <v/>
      </c>
      <c r="AR34" s="350" t="str">
        <f>IF(Table1[[#This Row],[Hospital name (Autofills)]]="","",IF(AND($I34="Y", $G$17="Y"), AG34,
    IF(OR(AND($G$13="Y", AR$28 &gt;= $G$14), $G$13="N"),
        IF(OR(AG34 &gt;= $G$12, AQ34 = $G$12),
            MIN(AG34,$G$12),
            AG34),
        AG34)
))</f>
        <v/>
      </c>
      <c r="AS34" s="350" t="str">
        <f>IF(Table1[[#This Row],[Hospital name (Autofills)]]="","",IF(AND($I34="Y", $G$17="Y"), AH34,
    IF(OR(AND($G$13="Y", AS$28 &gt;= $G$14), $G$13="N"),
        IF(OR(AH34 &gt;= $G$12, AR34 = $G$12),
            MIN(AH34,$G$12),
            AH34),
        AH34)
))</f>
        <v/>
      </c>
      <c r="AT34" s="350" t="str">
        <f>IF(Table1[[#This Row],[Hospital name (Autofills)]]="","",IF(AND($I34="Y", $G$17="Y"), AI34,
    IF(OR(AND($G$13="Y", AT$28 &gt;= $G$14), $G$13="N"),
        IF(OR(AI34 &gt;= $G$12, AS34 = $G$12),
            MIN(AI34,$G$12),
            AI34),
        AI34)
))</f>
        <v/>
      </c>
      <c r="AU34" s="350" t="str">
        <f>IF(Table1[[#This Row],[Hospital name (Autofills)]]="","",IF(AND($I34="Y", $G$17="Y"), AJ34,
    IF(OR(AND($G$13="Y", AU$28 &gt;= $G$14), $G$13="N"),
        IF(OR(AJ34 &gt;= $G$12, AT34 = $G$12),
            MIN(AJ34,$G$12),
            AJ34),
        AJ34)
))</f>
        <v/>
      </c>
      <c r="AV34" s="350" t="str">
        <f>IF(Table1[[#This Row],[Hospital name (Autofills)]]="","",IF(AND($I34="Y", $G$17="Y"), AK34,
    IF(OR(AND($G$13="Y", AV$28 &gt;= $G$14), $G$13="N"),
        IF(OR(AK34 &gt;= $G$12, AU34 = $G$12),
            MIN(AK34,$G$12),
            AK34),
        AK34)
))</f>
        <v/>
      </c>
      <c r="AW34" s="345" t="str">
        <f>IFERROR(Table1[[#This Row],[Year 0 Relative Price]],"")</f>
        <v/>
      </c>
      <c r="AX34" s="350" t="str">
        <f t="shared" si="1"/>
        <v/>
      </c>
      <c r="AY34" s="350" t="str">
        <f t="shared" si="2"/>
        <v/>
      </c>
      <c r="AZ34" s="350" t="str">
        <f t="shared" si="3"/>
        <v/>
      </c>
      <c r="BA34" s="350" t="str">
        <f t="shared" si="4"/>
        <v/>
      </c>
      <c r="BB34" s="350" t="str">
        <f t="shared" si="5"/>
        <v/>
      </c>
      <c r="BC34" s="350" t="str">
        <f t="shared" si="6"/>
        <v/>
      </c>
      <c r="BD34" s="350" t="str">
        <f t="shared" si="7"/>
        <v/>
      </c>
      <c r="BE34" s="350" t="str">
        <f t="shared" si="8"/>
        <v/>
      </c>
      <c r="BF34" s="350" t="str">
        <f t="shared" si="9"/>
        <v/>
      </c>
      <c r="BG34" s="351" t="str">
        <f t="shared" si="10"/>
        <v/>
      </c>
      <c r="BH34" s="352" t="str">
        <f>IF(Table1[[#This Row],[Hospital name (Autofills)]]="","",IFERROR($N34*($G$10+1)^BH$28,0))</f>
        <v/>
      </c>
      <c r="BI34" s="353" t="str">
        <f>IF(Table1[[#This Row],[Hospital name (Autofills)]]="","",IFERROR($N34*($G$10+1)^BI$28,0))</f>
        <v/>
      </c>
      <c r="BJ34" s="353" t="str">
        <f>IF(Table1[[#This Row],[Hospital name (Autofills)]]="","",IFERROR($N34*($G$10+1)^BJ$28,0))</f>
        <v/>
      </c>
      <c r="BK34" s="353" t="str">
        <f>IF(Table1[[#This Row],[Hospital name (Autofills)]]="","",IFERROR($N34*($G$10+1)^BK$28,0))</f>
        <v/>
      </c>
      <c r="BL34" s="353" t="str">
        <f>IF(Table1[[#This Row],[Hospital name (Autofills)]]="","",IFERROR($N34*($G$10+1)^BL$28,0))</f>
        <v/>
      </c>
      <c r="BM34" s="353" t="str">
        <f>IF(Table1[[#This Row],[Hospital name (Autofills)]]="","",IFERROR($N34*($G$10+1)^BM$28,0))</f>
        <v/>
      </c>
      <c r="BN34" s="353" t="str">
        <f>IF(Table1[[#This Row],[Hospital name (Autofills)]]="","",IFERROR($N34*($G$10+1)^BN$28,0))</f>
        <v/>
      </c>
      <c r="BO34" s="353" t="str">
        <f>IF(Table1[[#This Row],[Hospital name (Autofills)]]="","",IFERROR($N34*($G$10+1)^BO$28,0))</f>
        <v/>
      </c>
      <c r="BP34" s="353" t="str">
        <f>IF(Table1[[#This Row],[Hospital name (Autofills)]]="","",IFERROR($N34*($G$10+1)^BP$28,0))</f>
        <v/>
      </c>
      <c r="BQ34" s="354" t="str">
        <f>IF(Table1[[#This Row],[Hospital name (Autofills)]]="","",IFERROR($N34*($G$10+1)^BQ$28,0))</f>
        <v/>
      </c>
      <c r="BR34" s="357" t="str">
        <f>IF(Table1[[#This Row],[Hospital name (Autofills)]]="","",IFERROR(($O34*((1+$G$9)^(BR$28)))*(AB34),0))</f>
        <v/>
      </c>
      <c r="BS34" s="362" t="str">
        <f>IF(Table1[[#This Row],[Hospital name (Autofills)]]="","",IFERROR(($O34*((1+$G$9)^(BS$28)))*(AC34),0))</f>
        <v/>
      </c>
      <c r="BT34" s="362" t="str">
        <f>IF(Table1[[#This Row],[Hospital name (Autofills)]]="","",IFERROR(($O34*((1+$G$9)^(BT$28)))*(AD34),0))</f>
        <v/>
      </c>
      <c r="BU34" s="362" t="str">
        <f>IF(Table1[[#This Row],[Hospital name (Autofills)]]="","",IFERROR(($O34*((1+$G$9)^(BU$28)))*(AE34),0))</f>
        <v/>
      </c>
      <c r="BV34" s="362" t="str">
        <f>IF(Table1[[#This Row],[Hospital name (Autofills)]]="","",IFERROR(($O34*((1+$G$9)^(BV$28)))*(AF34),0))</f>
        <v/>
      </c>
      <c r="BW34" s="362" t="str">
        <f>IF(Table1[[#This Row],[Hospital name (Autofills)]]="","",IFERROR(($O34*((1+$G$9)^(BW$28)))*(AG34),0))</f>
        <v/>
      </c>
      <c r="BX34" s="362" t="str">
        <f>IF(Table1[[#This Row],[Hospital name (Autofills)]]="","",IFERROR(($O34*((1+$G$9)^(BX$28)))*(AH34),0))</f>
        <v/>
      </c>
      <c r="BY34" s="362" t="str">
        <f>IF(Table1[[#This Row],[Hospital name (Autofills)]]="","",IFERROR(($O34*((1+$G$9)^(BY$28)))*(AI34),0))</f>
        <v/>
      </c>
      <c r="BZ34" s="362" t="str">
        <f>IF(Table1[[#This Row],[Hospital name (Autofills)]]="","",IFERROR(($O34*((1+$G$9)^(BZ$28)))*(AJ34),0))</f>
        <v/>
      </c>
      <c r="CA34" s="370" t="str">
        <f>IF(Table1[[#This Row],[Hospital name (Autofills)]]="","",IFERROR(($O34*((1+$G$9)^(CA$28)))*(AK34),0))</f>
        <v/>
      </c>
      <c r="CB34" s="343" t="str">
        <f>IF(Table1[[#This Row],[Hospital name (Autofills)]]="","",IFERROR(($O34*((1+$G$9)^(CB$28)))*(AM34),0))</f>
        <v/>
      </c>
      <c r="CC34" s="362" t="str">
        <f>IF(Table1[[#This Row],[Hospital name (Autofills)]]="","",IFERROR(($O34*((1+$G$9)^(CC$28)))*(AN34),0))</f>
        <v/>
      </c>
      <c r="CD34" s="362" t="str">
        <f>IF(Table1[[#This Row],[Hospital name (Autofills)]]="","",IFERROR(($O34*((1+$G$9)^(CD$28)))*(AO34),0))</f>
        <v/>
      </c>
      <c r="CE34" s="362" t="str">
        <f>IF(Table1[[#This Row],[Hospital name (Autofills)]]="","",IFERROR(($O34*((1+$G$9)^(CE$28)))*(AP34),0))</f>
        <v/>
      </c>
      <c r="CF34" s="362" t="str">
        <f>IF(Table1[[#This Row],[Hospital name (Autofills)]]="","",IFERROR(($O34*((1+$G$9)^(CF$28)))*(AQ34),0))</f>
        <v/>
      </c>
      <c r="CG34" s="362" t="str">
        <f>IF(Table1[[#This Row],[Hospital name (Autofills)]]="","",IFERROR(($O34*((1+$G$9)^(CG$28)))*(AR34),0))</f>
        <v/>
      </c>
      <c r="CH34" s="362" t="str">
        <f>IF(Table1[[#This Row],[Hospital name (Autofills)]]="","",IFERROR(($O34*((1+$G$9)^(CH$28)))*(AS34),0))</f>
        <v/>
      </c>
      <c r="CI34" s="362" t="str">
        <f>IF(Table1[[#This Row],[Hospital name (Autofills)]]="","",IFERROR(($O34*((1+$G$9)^(CI$28)))*(AT34),0))</f>
        <v/>
      </c>
      <c r="CJ34" s="362" t="str">
        <f>IF(Table1[[#This Row],[Hospital name (Autofills)]]="","",IFERROR(($O34*((1+$G$9)^(CJ$28)))*(AU34),0))</f>
        <v/>
      </c>
      <c r="CK34" s="344" t="str">
        <f>IF(Table1[[#This Row],[Hospital name (Autofills)]]="","",IFERROR(($O34*((1+$G$9)^(CK$28)))*(AV34),0))</f>
        <v/>
      </c>
      <c r="CL34" s="357" t="str">
        <f>IF(Table1[[#This Row],[Hospital name (Autofills)]]="","",IFERROR(($O34*((1+$G$9)^(CL$28)))*(AX34),0))</f>
        <v/>
      </c>
      <c r="CM34" s="362" t="str">
        <f>IF(Table1[[#This Row],[Hospital name (Autofills)]]="","",IFERROR(($O34*((1+$G$9)^(CM$28)))*(AY34),0))</f>
        <v/>
      </c>
      <c r="CN34" s="362" t="str">
        <f>IF(Table1[[#This Row],[Hospital name (Autofills)]]="","",IFERROR(($O34*((1+$G$9)^(CN$28)))*(AZ34),0))</f>
        <v/>
      </c>
      <c r="CO34" s="362" t="str">
        <f>IF(Table1[[#This Row],[Hospital name (Autofills)]]="","",IFERROR(($O34*((1+$G$9)^(CO$28)))*(BA34),0))</f>
        <v/>
      </c>
      <c r="CP34" s="362" t="str">
        <f>IF(Table1[[#This Row],[Hospital name (Autofills)]]="","",IFERROR(($O34*((1+$G$9)^(CP$28)))*(BB34),0))</f>
        <v/>
      </c>
      <c r="CQ34" s="362" t="str">
        <f>IF(Table1[[#This Row],[Hospital name (Autofills)]]="","",IFERROR(($O34*((1+$G$9)^(CQ$28)))*(BC34),0))</f>
        <v/>
      </c>
      <c r="CR34" s="362" t="str">
        <f>IF(Table1[[#This Row],[Hospital name (Autofills)]]="","",IFERROR(($O34*((1+$G$9)^(CR$28)))*(BD34),0))</f>
        <v/>
      </c>
      <c r="CS34" s="362" t="str">
        <f>IF(Table1[[#This Row],[Hospital name (Autofills)]]="","",IFERROR(($O34*((1+$G$9)^(CS$28)))*(BE34),0))</f>
        <v/>
      </c>
      <c r="CT34" s="362" t="str">
        <f>IF(Table1[[#This Row],[Hospital name (Autofills)]]="","",IFERROR(($O34*((1+$G$9)^(CT$28)))*(BF34),0))</f>
        <v/>
      </c>
      <c r="CU34" s="370" t="str">
        <f>IF(Table1[[#This Row],[Hospital name (Autofills)]]="","",IFERROR(($O34*((1+$G$9)^(CU$28)))*(BG34),0))</f>
        <v/>
      </c>
      <c r="CV34" s="371" t="str">
        <f>IF(Table1[[#This Row],[Hospital name (Autofills)]]="","",BH34-BR34)</f>
        <v/>
      </c>
      <c r="CW34" s="372" t="str">
        <f>IF(Table1[[#This Row],[Hospital name (Autofills)]]="","",BI34-BS34)</f>
        <v/>
      </c>
      <c r="CX34" s="372" t="str">
        <f>IF(Table1[[#This Row],[Hospital name (Autofills)]]="","",BJ34-BT34)</f>
        <v/>
      </c>
      <c r="CY34" s="372" t="str">
        <f>IF(Table1[[#This Row],[Hospital name (Autofills)]]="","",BK34-BU34)</f>
        <v/>
      </c>
      <c r="CZ34" s="372" t="str">
        <f>IF(Table1[[#This Row],[Hospital name (Autofills)]]="","",BL34-BV34)</f>
        <v/>
      </c>
      <c r="DA34" s="372" t="str">
        <f>IF(Table1[[#This Row],[Hospital name (Autofills)]]="","",BM34-BW34)</f>
        <v/>
      </c>
      <c r="DB34" s="372" t="str">
        <f>IF(Table1[[#This Row],[Hospital name (Autofills)]]="","",BN34-BX34)</f>
        <v/>
      </c>
      <c r="DC34" s="372" t="str">
        <f>IF(Table1[[#This Row],[Hospital name (Autofills)]]="","",BO34-BY34)</f>
        <v/>
      </c>
      <c r="DD34" s="372" t="str">
        <f>IF(Table1[[#This Row],[Hospital name (Autofills)]]="","",BP34-BZ34)</f>
        <v/>
      </c>
      <c r="DE34" s="373" t="str">
        <f>IF(Table1[[#This Row],[Hospital name (Autofills)]]="","",BQ34-CA34)</f>
        <v/>
      </c>
      <c r="DF34" s="374" t="str">
        <f>IF(Table1[[#This Row],[Hospital name (Autofills)]]="","",SUM(Table1[[#This Row],[Year 1 Savings with Price Growth Cap Alone (millions)]:[Year 10 Savings with Price Growth Cap Alone (millions)]]))</f>
        <v/>
      </c>
      <c r="DG34" s="357" t="str">
        <f>IF(Table1[[#This Row],[Hospital name (Autofills)]]="","",BH34-CB34)</f>
        <v/>
      </c>
      <c r="DH34" s="362" t="str">
        <f>IF(Table1[[#This Row],[Hospital name (Autofills)]]="","",BI34-CC34)</f>
        <v/>
      </c>
      <c r="DI34" s="362" t="str">
        <f>IF(Table1[[#This Row],[Hospital name (Autofills)]]="","",BJ34-CD34)</f>
        <v/>
      </c>
      <c r="DJ34" s="362" t="str">
        <f>IF(Table1[[#This Row],[Hospital name (Autofills)]]="","",BK34-CE34)</f>
        <v/>
      </c>
      <c r="DK34" s="362" t="str">
        <f>IF(Table1[[#This Row],[Hospital name (Autofills)]]="","",BL34-CF34)</f>
        <v/>
      </c>
      <c r="DL34" s="362" t="str">
        <f>IF(Table1[[#This Row],[Hospital name (Autofills)]]="","",BM34-CG34)</f>
        <v/>
      </c>
      <c r="DM34" s="362" t="str">
        <f>IF(Table1[[#This Row],[Hospital name (Autofills)]]="","",BN34-CH34)</f>
        <v/>
      </c>
      <c r="DN34" s="362" t="str">
        <f>IF(Table1[[#This Row],[Hospital name (Autofills)]]="","",BO34-CI34)</f>
        <v/>
      </c>
      <c r="DO34" s="362" t="str">
        <f>IF(Table1[[#This Row],[Hospital name (Autofills)]]="","",BP34-CJ34)</f>
        <v/>
      </c>
      <c r="DP34" s="362" t="str">
        <f>IF(Table1[[#This Row],[Hospital name (Autofills)]]="","",BQ34-CK34)</f>
        <v/>
      </c>
      <c r="DQ34" s="362" t="str">
        <f>IF(Table1[[#This Row],[Hospital name (Autofills)]]="","",SUM(Table1[[#This Row],[Year 1 Savings with Price Growth Cap + Price Cap (No Glide Path) (millions)]:[Year 10 Savings with Price Growth Cap + Price Cap (No Glide Path) (millions)]]))</f>
        <v/>
      </c>
      <c r="DR34" s="363" t="str">
        <f>IF(Table1[[#This Row],[Hospital name (Autofills)]]="","",BH34-CL34)</f>
        <v/>
      </c>
      <c r="DS34" s="364" t="str">
        <f>IF(Table1[[#This Row],[Hospital name (Autofills)]]="","",BI34-CM34)</f>
        <v/>
      </c>
      <c r="DT34" s="364" t="str">
        <f>IF(Table1[[#This Row],[Hospital name (Autofills)]]="","",BJ34-CN34)</f>
        <v/>
      </c>
      <c r="DU34" s="364" t="str">
        <f>IF(Table1[[#This Row],[Hospital name (Autofills)]]="","",BK34-CO34)</f>
        <v/>
      </c>
      <c r="DV34" s="364" t="str">
        <f>IF(Table1[[#This Row],[Hospital name (Autofills)]]="","",BL34-CP34)</f>
        <v/>
      </c>
      <c r="DW34" s="364" t="str">
        <f>IF(Table1[[#This Row],[Hospital name (Autofills)]]="","",BM34-CQ34)</f>
        <v/>
      </c>
      <c r="DX34" s="364" t="str">
        <f>IF(Table1[[#This Row],[Hospital name (Autofills)]]="","",BN34-CR34)</f>
        <v/>
      </c>
      <c r="DY34" s="364" t="str">
        <f>IF(Table1[[#This Row],[Hospital name (Autofills)]]="","",BO34-CS34)</f>
        <v/>
      </c>
      <c r="DZ34" s="364" t="str">
        <f>IF(Table1[[#This Row],[Hospital name (Autofills)]]="","",BP34-CT34)</f>
        <v/>
      </c>
      <c r="EA34" s="364" t="str">
        <f>IF(Table1[[#This Row],[Hospital name (Autofills)]]="","",BQ34-CU34)</f>
        <v/>
      </c>
      <c r="EB34" s="365" t="str">
        <f>IF(Table1[[#This Row],[Hospital name (Autofills)]]="","",SUM(Table1[[#This Row],[Year 1 Savings with Price Growth Cap + Price Cap Glide Path (millions)]:[Year 10 Savings with Price Growth Cap + Price Cap Glide Path (millions)]]))</f>
        <v/>
      </c>
    </row>
    <row r="35" spans="2:134" ht="12" customHeight="1">
      <c r="B35" s="332">
        <v>80007</v>
      </c>
      <c r="C35" s="337" t="str">
        <f>IF(B35=0,"",_xlfn.XLOOKUP(B35,'4. User Repricing Data'!A:A,'4. User Repricing Data'!B:B,""))</f>
        <v/>
      </c>
      <c r="D35" s="292" t="str">
        <f>IF(B35=0,"",_xlfn.XLOOKUP(B35,'4. User Repricing Data'!A:A,'4. User Repricing Data'!D:D,""))</f>
        <v/>
      </c>
      <c r="E35" s="108" t="str">
        <f>IF(B35=0,"",_xlfn.XLOOKUP(B35,'4. User Repricing Data'!A:A,'4. User Repricing Data'!F:F,""))</f>
        <v/>
      </c>
      <c r="F35" s="338" t="str">
        <f>IF(B35=0,"",_xlfn.XLOOKUP(B35,'4. User Repricing Data'!A:A,'4. User Repricing Data'!E:E,""))</f>
        <v/>
      </c>
      <c r="G35" s="108" t="str">
        <f>IF(G$29="CAH",Table1[[#This Row],[CAH? (Y/N) (Autofills)]],"")</f>
        <v/>
      </c>
      <c r="H35" s="109" t="str">
        <f>IF(H$29="CAH",Table1[[#This Row],[CAH? (Y/N) (Autofills)]],"")</f>
        <v/>
      </c>
      <c r="I35" s="366" t="str">
        <f>IF(Table1[[#This Row],[Hospital name (Autofills)]]="","",IF(OR(AND(G35="Y",$G$17="Y"),AND(H35="Y",$G$18="Y")),"Y","N"))</f>
        <v/>
      </c>
      <c r="J35" s="366" t="str">
        <f>IF(Table1[[#This Row],[Hospital name (Autofills)]]="","",IF(OR(AND(G35="Y",$G$22="Y",$G$19="Y"),AND(H35="Y",$G$23="Y",$G$19="Y")),"Y","N"))</f>
        <v/>
      </c>
      <c r="K35" s="367" t="str">
        <f>IF(Table1[[#This Row],[Hospital name (Autofills)]]="","",_xlfn.XLOOKUP(B35,'4. User Repricing Data'!A:A,'4. User Repricing Data'!G:G))</f>
        <v/>
      </c>
      <c r="L35" s="364" t="str">
        <f>IF(Table1[[#This Row],[Hospital name (Autofills)]]="","",_xlfn.XLOOKUP(B35,'4. User Repricing Data'!A:A,'4. User Repricing Data'!H:H))</f>
        <v/>
      </c>
      <c r="M35" s="342" t="str">
        <f>IF(Table1[[#This Row],[Hospital name (Autofills)]]="","",((1+G$7)^G$6-1))</f>
        <v/>
      </c>
      <c r="N35" s="343" t="str">
        <f>IF(Table1[[#This Row],[Hospital name (Autofills)]]="","",IFERROR(K35*(1+Table1[[#This Row],[Cumulative Inflation Adjustment (Autofills)]]),0))</f>
        <v/>
      </c>
      <c r="O35" s="344" t="str">
        <f>IF(Table1[[#This Row],[Hospital name (Autofills)]]="","",IFERROR(L35*(1+Table1[[#This Row],[Cumulative Inflation Adjustment (Autofills)]]),0))</f>
        <v/>
      </c>
      <c r="P35" s="345" t="str">
        <f>IF(Table1[[#This Row],[Hospital name (Autofills)]]="","",IFERROR(N35/O35,0))</f>
        <v/>
      </c>
      <c r="Q35" s="346" t="str">
        <f>IF(Table1[[#This Row],[Hospital name (Autofills)]]="","",IFERROR(($N35*($G$10+1)^Q$28)/($O35*($G$9+1)^Q$28),0))</f>
        <v/>
      </c>
      <c r="R35" s="346" t="str">
        <f>IF(Table1[[#This Row],[Hospital name (Autofills)]]="","",IFERROR(($N35*($G$10+1)^R$28)/($O35*($G$9+1)^R$28),0))</f>
        <v/>
      </c>
      <c r="S35" s="346" t="str">
        <f>IF(Table1[[#This Row],[Hospital name (Autofills)]]="","",IFERROR(($N35*($G$10+1)^S$28)/($O35*($G$9+1)^S$28),0))</f>
        <v/>
      </c>
      <c r="T35" s="346" t="str">
        <f>IF(Table1[[#This Row],[Hospital name (Autofills)]]="","",IFERROR(($N35*($G$10+1)^T$28)/($O35*($G$9+1)^T$28),0))</f>
        <v/>
      </c>
      <c r="U35" s="346" t="str">
        <f>IF(Table1[[#This Row],[Hospital name (Autofills)]]="","",IFERROR(($N35*($G$10+1)^U$28)/($O35*($G$9+1)^U$28),0))</f>
        <v/>
      </c>
      <c r="V35" s="346" t="str">
        <f>IF(Table1[[#This Row],[Hospital name (Autofills)]]="","",IFERROR(($N35*($G$10+1)^V$28)/($O35*($G$9+1)^V$28),0))</f>
        <v/>
      </c>
      <c r="W35" s="346" t="str">
        <f>IF(Table1[[#This Row],[Hospital name (Autofills)]]="","",IFERROR(($N35*($G$10+1)^W$28)/($O35*($G$9+1)^W$28),0))</f>
        <v/>
      </c>
      <c r="X35" s="346" t="str">
        <f>IF(Table1[[#This Row],[Hospital name (Autofills)]]="","",IFERROR(($N35*($G$10+1)^X$28)/($O35*($G$9+1)^X$28),0))</f>
        <v/>
      </c>
      <c r="Y35" s="346" t="str">
        <f>IF(Table1[[#This Row],[Hospital name (Autofills)]]="","",IFERROR(($N35*($G$10+1)^Y$28)/($O35*($G$9+1)^Y$28),0))</f>
        <v/>
      </c>
      <c r="Z35" s="347" t="str">
        <f>IF(Table1[[#This Row],[Hospital name (Autofills)]]="","",IFERROR(($N35*($G$10+1)^Z$28)/($O35*($G$9+1)^Z$28),0))</f>
        <v/>
      </c>
      <c r="AA35" s="345" t="str">
        <f>IF(Table1[[#This Row],[Hospital name (Autofills)]]="","",IFERROR(N35/O35,0))</f>
        <v/>
      </c>
      <c r="AB35" s="368" t="str">
        <f>IF(Table1[[#This Row],[Hospital name (Autofills)]]="","",IFERROR(IF($J35="Y",Q35,IF($G$19="N",Q35,($N35*($G$10+1)^IF(AB$28&lt;$G$21,AB$28,$G$21-1)*($G$20+1)^(MAX((AB$28-$G$21+1),0)))/($O35*($G$9+1)^AB$28))),0))</f>
        <v/>
      </c>
      <c r="AC35" s="368" t="str">
        <f>IF(Table1[[#This Row],[Hospital name (Autofills)]]="","",IFERROR(IF($J35="Y",R35,IF($G$19="N",R35,($N35*($G$10+1)^IF(AC$28&lt;$G$21,AC$28,$G$21-1)*($G$20+1)^(MAX((AC$28-$G$21+1),0)))/($O35*($G$9+1)^AC$28))),0))</f>
        <v/>
      </c>
      <c r="AD35" s="368" t="str">
        <f>IF(Table1[[#This Row],[Hospital name (Autofills)]]="","",IFERROR(IF($J35="Y",S35,IF($G$19="N",S35,($N35*($G$10+1)^IF(AD$28&lt;$G$21,AD$28,$G$21-1)*($G$20+1)^(MAX((AD$28-$G$21+1),0)))/($O35*($G$9+1)^AD$28))),0))</f>
        <v/>
      </c>
      <c r="AE35" s="368" t="str">
        <f>IF(Table1[[#This Row],[Hospital name (Autofills)]]="","",IFERROR(IF($J35="Y",T35,IF($G$19="N",T35,($N35*($G$10+1)^IF(AE$28&lt;$G$21,AE$28,$G$21-1)*($G$20+1)^(MAX((AE$28-$G$21+1),0)))/($O35*($G$9+1)^AE$28))),0))</f>
        <v/>
      </c>
      <c r="AF35" s="368" t="str">
        <f>IF(Table1[[#This Row],[Hospital name (Autofills)]]="","",IFERROR(IF($J35="Y",U35,IF($G$19="N",U35,($N35*($G$10+1)^IF(AF$28&lt;$G$21,AF$28,$G$21-1)*($G$20+1)^(MAX((AF$28-$G$21+1),0)))/($O35*($G$9+1)^AF$28))),0))</f>
        <v/>
      </c>
      <c r="AG35" s="368" t="str">
        <f>IF(Table1[[#This Row],[Hospital name (Autofills)]]="","",IFERROR(IF($J35="Y",V35,IF($G$19="N",V35,($N35*($G$10+1)^IF(AG$28&lt;$G$21,AG$28,$G$21-1)*($G$20+1)^(MAX((AG$28-$G$21+1),0)))/($O35*($G$9+1)^AG$28))),0))</f>
        <v/>
      </c>
      <c r="AH35" s="368" t="str">
        <f>IF(Table1[[#This Row],[Hospital name (Autofills)]]="","",IFERROR(IF($J35="Y",W35,IF($G$19="N",W35,($N35*($G$10+1)^IF(AH$28&lt;$G$21,AH$28,$G$21-1)*($G$20+1)^(MAX((AH$28-$G$21+1),0)))/($O35*($G$9+1)^AH$28))),0))</f>
        <v/>
      </c>
      <c r="AI35" s="368" t="str">
        <f>IF(Table1[[#This Row],[Hospital name (Autofills)]]="","",IFERROR(IF($J35="Y",X35,IF($G$19="N",X35,($N35*($G$10+1)^IF(AI$28&lt;$G$21,AI$28,$G$21-1)*($G$20+1)^(MAX((AI$28-$G$21+1),0)))/($O35*($G$9+1)^AI$28))),0))</f>
        <v/>
      </c>
      <c r="AJ35" s="368" t="str">
        <f>IF(Table1[[#This Row],[Hospital name (Autofills)]]="","",IFERROR(IF($J35="Y",Y35,IF($G$19="N",Y35,($N35*($G$10+1)^IF(AJ$28&lt;$G$21,AJ$28,$G$21-1)*($G$20+1)^(MAX((AJ$28-$G$21+1),0)))/($O35*($G$9+1)^AJ$28))),0))</f>
        <v/>
      </c>
      <c r="AK35" s="369" t="str">
        <f>IF(Table1[[#This Row],[Hospital name (Autofills)]]="","",IFERROR(IF($J35="Y",Z35,IF($G$19="N",Z35,($N35*($G$10+1)^IF(AK$28&lt;$G$21,AK$28,$G$21-1)*($G$20+1)^(MAX((AK$28-$G$21+1),0)))/($O35*($G$9+1)^AK$28))),0))</f>
        <v/>
      </c>
      <c r="AL35" s="349" t="str">
        <f t="shared" si="0"/>
        <v/>
      </c>
      <c r="AM35" s="350" t="str">
        <f>IF(Table1[[#This Row],[Hospital name (Autofills)]]="","",IF(AND($I35="Y", $G$17="Y"), AB35,
    IF(OR(AND($G$13="Y", AM$28 &gt;= $G$14), $G$13="N"),
        IF(OR(AB35 &gt;= $G$12, AL35 = $G$12),
            $G$12,
            AB35),
        AB35))
)</f>
        <v/>
      </c>
      <c r="AN35" s="350" t="str">
        <f>IF(Table1[[#This Row],[Hospital name (Autofills)]]="","",IF(AND($I35="Y", $G$17="Y"), AC35,
    IF(OR(AND($G$13="Y", AN$28 &gt;= $G$14), $G$13="N"),
        IF(OR(AC35 &gt;= $G$12, AM35 = $G$12),
            $G$12,
            AC35),
        AC35)
))</f>
        <v/>
      </c>
      <c r="AO35" s="350" t="str">
        <f>IF(Table1[[#This Row],[Hospital name (Autofills)]]="","",IF(AND($I35="Y", $G$17="Y"), AD35,
    IF(OR(AND($G$13="Y", AO$28 &gt;= $G$14), $G$13="N"),
        IF(OR(AD35 &gt;= $G$12, AN35 = $G$12),
            MIN(AD35,$G$12),
            AD35),
        AD35)
))</f>
        <v/>
      </c>
      <c r="AP35" s="350" t="str">
        <f>IF(Table1[[#This Row],[Hospital name (Autofills)]]="","",IF(AND($I35="Y", $G$17="Y"), AE35,
    IF(OR(AND($G$13="Y", AP$28 &gt;= $G$14), $G$13="N"),
        IF(OR(AE35 &gt;= $G$12, AO35 = $G$12),
            MIN(AE35,$G$12),
            AE35),
        AE35)
))</f>
        <v/>
      </c>
      <c r="AQ35" s="350" t="str">
        <f>IF(Table1[[#This Row],[Hospital name (Autofills)]]="","",IF(AND($I35="Y", $G$17="Y"), AF35,
    IF(OR(AND($G$13="Y", AQ$28 &gt;= $G$14), $G$13="N"),
        IF(OR(AF35 &gt;= $G$12, AP35 = $G$12),
            MIN(AF35,$G$12),
            AF35),
        AF35)
))</f>
        <v/>
      </c>
      <c r="AR35" s="350" t="str">
        <f>IF(Table1[[#This Row],[Hospital name (Autofills)]]="","",IF(AND($I35="Y", $G$17="Y"), AG35,
    IF(OR(AND($G$13="Y", AR$28 &gt;= $G$14), $G$13="N"),
        IF(OR(AG35 &gt;= $G$12, AQ35 = $G$12),
            MIN(AG35,$G$12),
            AG35),
        AG35)
))</f>
        <v/>
      </c>
      <c r="AS35" s="350" t="str">
        <f>IF(Table1[[#This Row],[Hospital name (Autofills)]]="","",IF(AND($I35="Y", $G$17="Y"), AH35,
    IF(OR(AND($G$13="Y", AS$28 &gt;= $G$14), $G$13="N"),
        IF(OR(AH35 &gt;= $G$12, AR35 = $G$12),
            MIN(AH35,$G$12),
            AH35),
        AH35)
))</f>
        <v/>
      </c>
      <c r="AT35" s="350" t="str">
        <f>IF(Table1[[#This Row],[Hospital name (Autofills)]]="","",IF(AND($I35="Y", $G$17="Y"), AI35,
    IF(OR(AND($G$13="Y", AT$28 &gt;= $G$14), $G$13="N"),
        IF(OR(AI35 &gt;= $G$12, AS35 = $G$12),
            MIN(AI35,$G$12),
            AI35),
        AI35)
))</f>
        <v/>
      </c>
      <c r="AU35" s="350" t="str">
        <f>IF(Table1[[#This Row],[Hospital name (Autofills)]]="","",IF(AND($I35="Y", $G$17="Y"), AJ35,
    IF(OR(AND($G$13="Y", AU$28 &gt;= $G$14), $G$13="N"),
        IF(OR(AJ35 &gt;= $G$12, AT35 = $G$12),
            MIN(AJ35,$G$12),
            AJ35),
        AJ35)
))</f>
        <v/>
      </c>
      <c r="AV35" s="350" t="str">
        <f>IF(Table1[[#This Row],[Hospital name (Autofills)]]="","",IF(AND($I35="Y", $G$17="Y"), AK35,
    IF(OR(AND($G$13="Y", AV$28 &gt;= $G$14), $G$13="N"),
        IF(OR(AK35 &gt;= $G$12, AU35 = $G$12),
            MIN(AK35,$G$12),
            AK35),
        AK35)
))</f>
        <v/>
      </c>
      <c r="AW35" s="345" t="str">
        <f>IFERROR(Table1[[#This Row],[Year 0 Relative Price]],"")</f>
        <v/>
      </c>
      <c r="AX35" s="350" t="str">
        <f t="shared" si="1"/>
        <v/>
      </c>
      <c r="AY35" s="350" t="str">
        <f t="shared" si="2"/>
        <v/>
      </c>
      <c r="AZ35" s="350" t="str">
        <f t="shared" si="3"/>
        <v/>
      </c>
      <c r="BA35" s="350" t="str">
        <f t="shared" si="4"/>
        <v/>
      </c>
      <c r="BB35" s="350" t="str">
        <f t="shared" si="5"/>
        <v/>
      </c>
      <c r="BC35" s="350" t="str">
        <f t="shared" si="6"/>
        <v/>
      </c>
      <c r="BD35" s="350" t="str">
        <f t="shared" si="7"/>
        <v/>
      </c>
      <c r="BE35" s="350" t="str">
        <f t="shared" si="8"/>
        <v/>
      </c>
      <c r="BF35" s="350" t="str">
        <f t="shared" si="9"/>
        <v/>
      </c>
      <c r="BG35" s="351" t="str">
        <f t="shared" si="10"/>
        <v/>
      </c>
      <c r="BH35" s="352" t="str">
        <f>IF(Table1[[#This Row],[Hospital name (Autofills)]]="","",IFERROR($N35*($G$10+1)^BH$28,0))</f>
        <v/>
      </c>
      <c r="BI35" s="353" t="str">
        <f>IF(Table1[[#This Row],[Hospital name (Autofills)]]="","",IFERROR($N35*($G$10+1)^BI$28,0))</f>
        <v/>
      </c>
      <c r="BJ35" s="353" t="str">
        <f>IF(Table1[[#This Row],[Hospital name (Autofills)]]="","",IFERROR($N35*($G$10+1)^BJ$28,0))</f>
        <v/>
      </c>
      <c r="BK35" s="353" t="str">
        <f>IF(Table1[[#This Row],[Hospital name (Autofills)]]="","",IFERROR($N35*($G$10+1)^BK$28,0))</f>
        <v/>
      </c>
      <c r="BL35" s="353" t="str">
        <f>IF(Table1[[#This Row],[Hospital name (Autofills)]]="","",IFERROR($N35*($G$10+1)^BL$28,0))</f>
        <v/>
      </c>
      <c r="BM35" s="353" t="str">
        <f>IF(Table1[[#This Row],[Hospital name (Autofills)]]="","",IFERROR($N35*($G$10+1)^BM$28,0))</f>
        <v/>
      </c>
      <c r="BN35" s="353" t="str">
        <f>IF(Table1[[#This Row],[Hospital name (Autofills)]]="","",IFERROR($N35*($G$10+1)^BN$28,0))</f>
        <v/>
      </c>
      <c r="BO35" s="353" t="str">
        <f>IF(Table1[[#This Row],[Hospital name (Autofills)]]="","",IFERROR($N35*($G$10+1)^BO$28,0))</f>
        <v/>
      </c>
      <c r="BP35" s="353" t="str">
        <f>IF(Table1[[#This Row],[Hospital name (Autofills)]]="","",IFERROR($N35*($G$10+1)^BP$28,0))</f>
        <v/>
      </c>
      <c r="BQ35" s="354" t="str">
        <f>IF(Table1[[#This Row],[Hospital name (Autofills)]]="","",IFERROR($N35*($G$10+1)^BQ$28,0))</f>
        <v/>
      </c>
      <c r="BR35" s="357" t="str">
        <f>IF(Table1[[#This Row],[Hospital name (Autofills)]]="","",IFERROR(($O35*((1+$G$9)^(BR$28)))*(AB35),0))</f>
        <v/>
      </c>
      <c r="BS35" s="362" t="str">
        <f>IF(Table1[[#This Row],[Hospital name (Autofills)]]="","",IFERROR(($O35*((1+$G$9)^(BS$28)))*(AC35),0))</f>
        <v/>
      </c>
      <c r="BT35" s="362" t="str">
        <f>IF(Table1[[#This Row],[Hospital name (Autofills)]]="","",IFERROR(($O35*((1+$G$9)^(BT$28)))*(AD35),0))</f>
        <v/>
      </c>
      <c r="BU35" s="362" t="str">
        <f>IF(Table1[[#This Row],[Hospital name (Autofills)]]="","",IFERROR(($O35*((1+$G$9)^(BU$28)))*(AE35),0))</f>
        <v/>
      </c>
      <c r="BV35" s="362" t="str">
        <f>IF(Table1[[#This Row],[Hospital name (Autofills)]]="","",IFERROR(($O35*((1+$G$9)^(BV$28)))*(AF35),0))</f>
        <v/>
      </c>
      <c r="BW35" s="362" t="str">
        <f>IF(Table1[[#This Row],[Hospital name (Autofills)]]="","",IFERROR(($O35*((1+$G$9)^(BW$28)))*(AG35),0))</f>
        <v/>
      </c>
      <c r="BX35" s="362" t="str">
        <f>IF(Table1[[#This Row],[Hospital name (Autofills)]]="","",IFERROR(($O35*((1+$G$9)^(BX$28)))*(AH35),0))</f>
        <v/>
      </c>
      <c r="BY35" s="362" t="str">
        <f>IF(Table1[[#This Row],[Hospital name (Autofills)]]="","",IFERROR(($O35*((1+$G$9)^(BY$28)))*(AI35),0))</f>
        <v/>
      </c>
      <c r="BZ35" s="362" t="str">
        <f>IF(Table1[[#This Row],[Hospital name (Autofills)]]="","",IFERROR(($O35*((1+$G$9)^(BZ$28)))*(AJ35),0))</f>
        <v/>
      </c>
      <c r="CA35" s="370" t="str">
        <f>IF(Table1[[#This Row],[Hospital name (Autofills)]]="","",IFERROR(($O35*((1+$G$9)^(CA$28)))*(AK35),0))</f>
        <v/>
      </c>
      <c r="CB35" s="343" t="str">
        <f>IF(Table1[[#This Row],[Hospital name (Autofills)]]="","",IFERROR(($O35*((1+$G$9)^(CB$28)))*(AM35),0))</f>
        <v/>
      </c>
      <c r="CC35" s="362" t="str">
        <f>IF(Table1[[#This Row],[Hospital name (Autofills)]]="","",IFERROR(($O35*((1+$G$9)^(CC$28)))*(AN35),0))</f>
        <v/>
      </c>
      <c r="CD35" s="362" t="str">
        <f>IF(Table1[[#This Row],[Hospital name (Autofills)]]="","",IFERROR(($O35*((1+$G$9)^(CD$28)))*(AO35),0))</f>
        <v/>
      </c>
      <c r="CE35" s="362" t="str">
        <f>IF(Table1[[#This Row],[Hospital name (Autofills)]]="","",IFERROR(($O35*((1+$G$9)^(CE$28)))*(AP35),0))</f>
        <v/>
      </c>
      <c r="CF35" s="362" t="str">
        <f>IF(Table1[[#This Row],[Hospital name (Autofills)]]="","",IFERROR(($O35*((1+$G$9)^(CF$28)))*(AQ35),0))</f>
        <v/>
      </c>
      <c r="CG35" s="362" t="str">
        <f>IF(Table1[[#This Row],[Hospital name (Autofills)]]="","",IFERROR(($O35*((1+$G$9)^(CG$28)))*(AR35),0))</f>
        <v/>
      </c>
      <c r="CH35" s="362" t="str">
        <f>IF(Table1[[#This Row],[Hospital name (Autofills)]]="","",IFERROR(($O35*((1+$G$9)^(CH$28)))*(AS35),0))</f>
        <v/>
      </c>
      <c r="CI35" s="362" t="str">
        <f>IF(Table1[[#This Row],[Hospital name (Autofills)]]="","",IFERROR(($O35*((1+$G$9)^(CI$28)))*(AT35),0))</f>
        <v/>
      </c>
      <c r="CJ35" s="362" t="str">
        <f>IF(Table1[[#This Row],[Hospital name (Autofills)]]="","",IFERROR(($O35*((1+$G$9)^(CJ$28)))*(AU35),0))</f>
        <v/>
      </c>
      <c r="CK35" s="344" t="str">
        <f>IF(Table1[[#This Row],[Hospital name (Autofills)]]="","",IFERROR(($O35*((1+$G$9)^(CK$28)))*(AV35),0))</f>
        <v/>
      </c>
      <c r="CL35" s="357" t="str">
        <f>IF(Table1[[#This Row],[Hospital name (Autofills)]]="","",IFERROR(($O35*((1+$G$9)^(CL$28)))*(AX35),0))</f>
        <v/>
      </c>
      <c r="CM35" s="362" t="str">
        <f>IF(Table1[[#This Row],[Hospital name (Autofills)]]="","",IFERROR(($O35*((1+$G$9)^(CM$28)))*(AY35),0))</f>
        <v/>
      </c>
      <c r="CN35" s="362" t="str">
        <f>IF(Table1[[#This Row],[Hospital name (Autofills)]]="","",IFERROR(($O35*((1+$G$9)^(CN$28)))*(AZ35),0))</f>
        <v/>
      </c>
      <c r="CO35" s="362" t="str">
        <f>IF(Table1[[#This Row],[Hospital name (Autofills)]]="","",IFERROR(($O35*((1+$G$9)^(CO$28)))*(BA35),0))</f>
        <v/>
      </c>
      <c r="CP35" s="362" t="str">
        <f>IF(Table1[[#This Row],[Hospital name (Autofills)]]="","",IFERROR(($O35*((1+$G$9)^(CP$28)))*(BB35),0))</f>
        <v/>
      </c>
      <c r="CQ35" s="362" t="str">
        <f>IF(Table1[[#This Row],[Hospital name (Autofills)]]="","",IFERROR(($O35*((1+$G$9)^(CQ$28)))*(BC35),0))</f>
        <v/>
      </c>
      <c r="CR35" s="362" t="str">
        <f>IF(Table1[[#This Row],[Hospital name (Autofills)]]="","",IFERROR(($O35*((1+$G$9)^(CR$28)))*(BD35),0))</f>
        <v/>
      </c>
      <c r="CS35" s="362" t="str">
        <f>IF(Table1[[#This Row],[Hospital name (Autofills)]]="","",IFERROR(($O35*((1+$G$9)^(CS$28)))*(BE35),0))</f>
        <v/>
      </c>
      <c r="CT35" s="362" t="str">
        <f>IF(Table1[[#This Row],[Hospital name (Autofills)]]="","",IFERROR(($O35*((1+$G$9)^(CT$28)))*(BF35),0))</f>
        <v/>
      </c>
      <c r="CU35" s="370" t="str">
        <f>IF(Table1[[#This Row],[Hospital name (Autofills)]]="","",IFERROR(($O35*((1+$G$9)^(CU$28)))*(BG35),0))</f>
        <v/>
      </c>
      <c r="CV35" s="371" t="str">
        <f>IF(Table1[[#This Row],[Hospital name (Autofills)]]="","",BH35-BR35)</f>
        <v/>
      </c>
      <c r="CW35" s="372" t="str">
        <f>IF(Table1[[#This Row],[Hospital name (Autofills)]]="","",BI35-BS35)</f>
        <v/>
      </c>
      <c r="CX35" s="372" t="str">
        <f>IF(Table1[[#This Row],[Hospital name (Autofills)]]="","",BJ35-BT35)</f>
        <v/>
      </c>
      <c r="CY35" s="372" t="str">
        <f>IF(Table1[[#This Row],[Hospital name (Autofills)]]="","",BK35-BU35)</f>
        <v/>
      </c>
      <c r="CZ35" s="372" t="str">
        <f>IF(Table1[[#This Row],[Hospital name (Autofills)]]="","",BL35-BV35)</f>
        <v/>
      </c>
      <c r="DA35" s="372" t="str">
        <f>IF(Table1[[#This Row],[Hospital name (Autofills)]]="","",BM35-BW35)</f>
        <v/>
      </c>
      <c r="DB35" s="372" t="str">
        <f>IF(Table1[[#This Row],[Hospital name (Autofills)]]="","",BN35-BX35)</f>
        <v/>
      </c>
      <c r="DC35" s="372" t="str">
        <f>IF(Table1[[#This Row],[Hospital name (Autofills)]]="","",BO35-BY35)</f>
        <v/>
      </c>
      <c r="DD35" s="372" t="str">
        <f>IF(Table1[[#This Row],[Hospital name (Autofills)]]="","",BP35-BZ35)</f>
        <v/>
      </c>
      <c r="DE35" s="373" t="str">
        <f>IF(Table1[[#This Row],[Hospital name (Autofills)]]="","",BQ35-CA35)</f>
        <v/>
      </c>
      <c r="DF35" s="374" t="str">
        <f>IF(Table1[[#This Row],[Hospital name (Autofills)]]="","",SUM(Table1[[#This Row],[Year 1 Savings with Price Growth Cap Alone (millions)]:[Year 10 Savings with Price Growth Cap Alone (millions)]]))</f>
        <v/>
      </c>
      <c r="DG35" s="357" t="str">
        <f>IF(Table1[[#This Row],[Hospital name (Autofills)]]="","",BH35-CB35)</f>
        <v/>
      </c>
      <c r="DH35" s="362" t="str">
        <f>IF(Table1[[#This Row],[Hospital name (Autofills)]]="","",BI35-CC35)</f>
        <v/>
      </c>
      <c r="DI35" s="362" t="str">
        <f>IF(Table1[[#This Row],[Hospital name (Autofills)]]="","",BJ35-CD35)</f>
        <v/>
      </c>
      <c r="DJ35" s="362" t="str">
        <f>IF(Table1[[#This Row],[Hospital name (Autofills)]]="","",BK35-CE35)</f>
        <v/>
      </c>
      <c r="DK35" s="362" t="str">
        <f>IF(Table1[[#This Row],[Hospital name (Autofills)]]="","",BL35-CF35)</f>
        <v/>
      </c>
      <c r="DL35" s="362" t="str">
        <f>IF(Table1[[#This Row],[Hospital name (Autofills)]]="","",BM35-CG35)</f>
        <v/>
      </c>
      <c r="DM35" s="362" t="str">
        <f>IF(Table1[[#This Row],[Hospital name (Autofills)]]="","",BN35-CH35)</f>
        <v/>
      </c>
      <c r="DN35" s="362" t="str">
        <f>IF(Table1[[#This Row],[Hospital name (Autofills)]]="","",BO35-CI35)</f>
        <v/>
      </c>
      <c r="DO35" s="362" t="str">
        <f>IF(Table1[[#This Row],[Hospital name (Autofills)]]="","",BP35-CJ35)</f>
        <v/>
      </c>
      <c r="DP35" s="362" t="str">
        <f>IF(Table1[[#This Row],[Hospital name (Autofills)]]="","",BQ35-CK35)</f>
        <v/>
      </c>
      <c r="DQ35" s="362" t="str">
        <f>IF(Table1[[#This Row],[Hospital name (Autofills)]]="","",SUM(Table1[[#This Row],[Year 1 Savings with Price Growth Cap + Price Cap (No Glide Path) (millions)]:[Year 10 Savings with Price Growth Cap + Price Cap (No Glide Path) (millions)]]))</f>
        <v/>
      </c>
      <c r="DR35" s="363" t="str">
        <f>IF(Table1[[#This Row],[Hospital name (Autofills)]]="","",BH35-CL35)</f>
        <v/>
      </c>
      <c r="DS35" s="364" t="str">
        <f>IF(Table1[[#This Row],[Hospital name (Autofills)]]="","",BI35-CM35)</f>
        <v/>
      </c>
      <c r="DT35" s="364" t="str">
        <f>IF(Table1[[#This Row],[Hospital name (Autofills)]]="","",BJ35-CN35)</f>
        <v/>
      </c>
      <c r="DU35" s="364" t="str">
        <f>IF(Table1[[#This Row],[Hospital name (Autofills)]]="","",BK35-CO35)</f>
        <v/>
      </c>
      <c r="DV35" s="364" t="str">
        <f>IF(Table1[[#This Row],[Hospital name (Autofills)]]="","",BL35-CP35)</f>
        <v/>
      </c>
      <c r="DW35" s="364" t="str">
        <f>IF(Table1[[#This Row],[Hospital name (Autofills)]]="","",BM35-CQ35)</f>
        <v/>
      </c>
      <c r="DX35" s="364" t="str">
        <f>IF(Table1[[#This Row],[Hospital name (Autofills)]]="","",BN35-CR35)</f>
        <v/>
      </c>
      <c r="DY35" s="364" t="str">
        <f>IF(Table1[[#This Row],[Hospital name (Autofills)]]="","",BO35-CS35)</f>
        <v/>
      </c>
      <c r="DZ35" s="364" t="str">
        <f>IF(Table1[[#This Row],[Hospital name (Autofills)]]="","",BP35-CT35)</f>
        <v/>
      </c>
      <c r="EA35" s="364" t="str">
        <f>IF(Table1[[#This Row],[Hospital name (Autofills)]]="","",BQ35-CU35)</f>
        <v/>
      </c>
      <c r="EB35" s="365" t="str">
        <f>IF(Table1[[#This Row],[Hospital name (Autofills)]]="","",SUM(Table1[[#This Row],[Year 1 Savings with Price Growth Cap + Price Cap Glide Path (millions)]:[Year 10 Savings with Price Growth Cap + Price Cap Glide Path (millions)]]))</f>
        <v/>
      </c>
    </row>
    <row r="36" spans="2:134" ht="12" customHeight="1">
      <c r="B36" s="332"/>
      <c r="C36" s="337" t="str">
        <f>IF(B36=0,"",_xlfn.XLOOKUP(B36,'4. User Repricing Data'!A:A,'4. User Repricing Data'!B:B,""))</f>
        <v/>
      </c>
      <c r="D36" s="292" t="str">
        <f>IF(B36=0,"",_xlfn.XLOOKUP(B36,'4. User Repricing Data'!A:A,'4. User Repricing Data'!D:D,""))</f>
        <v/>
      </c>
      <c r="E36" s="108" t="str">
        <f>IF(B36=0,"",_xlfn.XLOOKUP(B36,'4. User Repricing Data'!A:A,'4. User Repricing Data'!F:F,""))</f>
        <v/>
      </c>
      <c r="F36" s="338" t="str">
        <f>IF(B36=0,"",_xlfn.XLOOKUP(B36,'4. User Repricing Data'!A:A,'4. User Repricing Data'!E:E,""))</f>
        <v/>
      </c>
      <c r="G36" s="108" t="str">
        <f>IF(G$29="CAH",Table1[[#This Row],[CAH? (Y/N) (Autofills)]],"")</f>
        <v/>
      </c>
      <c r="H36" s="109" t="str">
        <f>IF(H$29="CAH",Table1[[#This Row],[CAH? (Y/N) (Autofills)]],"")</f>
        <v/>
      </c>
      <c r="I36" s="366" t="str">
        <f>IF(Table1[[#This Row],[Hospital name (Autofills)]]="","",IF(OR(AND(G36="Y",$G$17="Y"),AND(H36="Y",$G$18="Y")),"Y","N"))</f>
        <v/>
      </c>
      <c r="J36" s="366" t="str">
        <f>IF(Table1[[#This Row],[Hospital name (Autofills)]]="","",IF(OR(AND(G36="Y",$G$22="Y",$G$19="Y"),AND(H36="Y",$G$23="Y",$G$19="Y")),"Y","N"))</f>
        <v/>
      </c>
      <c r="K36" s="367" t="str">
        <f>IF(Table1[[#This Row],[Hospital name (Autofills)]]="","",_xlfn.XLOOKUP(B36,'4. User Repricing Data'!A:A,'4. User Repricing Data'!G:G))</f>
        <v/>
      </c>
      <c r="L36" s="364" t="str">
        <f>IF(Table1[[#This Row],[Hospital name (Autofills)]]="","",_xlfn.XLOOKUP(B36,'4. User Repricing Data'!A:A,'4. User Repricing Data'!H:H))</f>
        <v/>
      </c>
      <c r="M36" s="342" t="str">
        <f>IF(Table1[[#This Row],[Hospital name (Autofills)]]="","",((1+G$7)^G$6-1))</f>
        <v/>
      </c>
      <c r="N36" s="343" t="str">
        <f>IF(Table1[[#This Row],[Hospital name (Autofills)]]="","",IFERROR(K36*(1+Table1[[#This Row],[Cumulative Inflation Adjustment (Autofills)]]),0))</f>
        <v/>
      </c>
      <c r="O36" s="344" t="str">
        <f>IF(Table1[[#This Row],[Hospital name (Autofills)]]="","",IFERROR(L36*(1+Table1[[#This Row],[Cumulative Inflation Adjustment (Autofills)]]),0))</f>
        <v/>
      </c>
      <c r="P36" s="345" t="str">
        <f>IF(Table1[[#This Row],[Hospital name (Autofills)]]="","",IFERROR(N36/O36,0))</f>
        <v/>
      </c>
      <c r="Q36" s="346" t="str">
        <f>IF(Table1[[#This Row],[Hospital name (Autofills)]]="","",IFERROR(($N36*($G$10+1)^Q$28)/($O36*($G$9+1)^Q$28),0))</f>
        <v/>
      </c>
      <c r="R36" s="346" t="str">
        <f>IF(Table1[[#This Row],[Hospital name (Autofills)]]="","",IFERROR(($N36*($G$10+1)^R$28)/($O36*($G$9+1)^R$28),0))</f>
        <v/>
      </c>
      <c r="S36" s="346" t="str">
        <f>IF(Table1[[#This Row],[Hospital name (Autofills)]]="","",IFERROR(($N36*($G$10+1)^S$28)/($O36*($G$9+1)^S$28),0))</f>
        <v/>
      </c>
      <c r="T36" s="346" t="str">
        <f>IF(Table1[[#This Row],[Hospital name (Autofills)]]="","",IFERROR(($N36*($G$10+1)^T$28)/($O36*($G$9+1)^T$28),0))</f>
        <v/>
      </c>
      <c r="U36" s="346" t="str">
        <f>IF(Table1[[#This Row],[Hospital name (Autofills)]]="","",IFERROR(($N36*($G$10+1)^U$28)/($O36*($G$9+1)^U$28),0))</f>
        <v/>
      </c>
      <c r="V36" s="346" t="str">
        <f>IF(Table1[[#This Row],[Hospital name (Autofills)]]="","",IFERROR(($N36*($G$10+1)^V$28)/($O36*($G$9+1)^V$28),0))</f>
        <v/>
      </c>
      <c r="W36" s="346" t="str">
        <f>IF(Table1[[#This Row],[Hospital name (Autofills)]]="","",IFERROR(($N36*($G$10+1)^W$28)/($O36*($G$9+1)^W$28),0))</f>
        <v/>
      </c>
      <c r="X36" s="346" t="str">
        <f>IF(Table1[[#This Row],[Hospital name (Autofills)]]="","",IFERROR(($N36*($G$10+1)^X$28)/($O36*($G$9+1)^X$28),0))</f>
        <v/>
      </c>
      <c r="Y36" s="346" t="str">
        <f>IF(Table1[[#This Row],[Hospital name (Autofills)]]="","",IFERROR(($N36*($G$10+1)^Y$28)/($O36*($G$9+1)^Y$28),0))</f>
        <v/>
      </c>
      <c r="Z36" s="347" t="str">
        <f>IF(Table1[[#This Row],[Hospital name (Autofills)]]="","",IFERROR(($N36*($G$10+1)^Z$28)/($O36*($G$9+1)^Z$28),0))</f>
        <v/>
      </c>
      <c r="AA36" s="345" t="str">
        <f>IF(Table1[[#This Row],[Hospital name (Autofills)]]="","",IFERROR(N36/O36,0))</f>
        <v/>
      </c>
      <c r="AB36" s="368" t="str">
        <f>IF(Table1[[#This Row],[Hospital name (Autofills)]]="","",IFERROR(IF($J36="Y",Q36,IF($G$19="N",Q36,($N36*($G$10+1)^IF(AB$28&lt;$G$21,AB$28,$G$21-1)*($G$20+1)^(MAX((AB$28-$G$21+1),0)))/($O36*($G$9+1)^AB$28))),0))</f>
        <v/>
      </c>
      <c r="AC36" s="368" t="str">
        <f>IF(Table1[[#This Row],[Hospital name (Autofills)]]="","",IFERROR(IF($J36="Y",R36,IF($G$19="N",R36,($N36*($G$10+1)^IF(AC$28&lt;$G$21,AC$28,$G$21-1)*($G$20+1)^(MAX((AC$28-$G$21+1),0)))/($O36*($G$9+1)^AC$28))),0))</f>
        <v/>
      </c>
      <c r="AD36" s="368" t="str">
        <f>IF(Table1[[#This Row],[Hospital name (Autofills)]]="","",IFERROR(IF($J36="Y",S36,IF($G$19="N",S36,($N36*($G$10+1)^IF(AD$28&lt;$G$21,AD$28,$G$21-1)*($G$20+1)^(MAX((AD$28-$G$21+1),0)))/($O36*($G$9+1)^AD$28))),0))</f>
        <v/>
      </c>
      <c r="AE36" s="368" t="str">
        <f>IF(Table1[[#This Row],[Hospital name (Autofills)]]="","",IFERROR(IF($J36="Y",T36,IF($G$19="N",T36,($N36*($G$10+1)^IF(AE$28&lt;$G$21,AE$28,$G$21-1)*($G$20+1)^(MAX((AE$28-$G$21+1),0)))/($O36*($G$9+1)^AE$28))),0))</f>
        <v/>
      </c>
      <c r="AF36" s="368" t="str">
        <f>IF(Table1[[#This Row],[Hospital name (Autofills)]]="","",IFERROR(IF($J36="Y",U36,IF($G$19="N",U36,($N36*($G$10+1)^IF(AF$28&lt;$G$21,AF$28,$G$21-1)*($G$20+1)^(MAX((AF$28-$G$21+1),0)))/($O36*($G$9+1)^AF$28))),0))</f>
        <v/>
      </c>
      <c r="AG36" s="368" t="str">
        <f>IF(Table1[[#This Row],[Hospital name (Autofills)]]="","",IFERROR(IF($J36="Y",V36,IF($G$19="N",V36,($N36*($G$10+1)^IF(AG$28&lt;$G$21,AG$28,$G$21-1)*($G$20+1)^(MAX((AG$28-$G$21+1),0)))/($O36*($G$9+1)^AG$28))),0))</f>
        <v/>
      </c>
      <c r="AH36" s="368" t="str">
        <f>IF(Table1[[#This Row],[Hospital name (Autofills)]]="","",IFERROR(IF($J36="Y",W36,IF($G$19="N",W36,($N36*($G$10+1)^IF(AH$28&lt;$G$21,AH$28,$G$21-1)*($G$20+1)^(MAX((AH$28-$G$21+1),0)))/($O36*($G$9+1)^AH$28))),0))</f>
        <v/>
      </c>
      <c r="AI36" s="368" t="str">
        <f>IF(Table1[[#This Row],[Hospital name (Autofills)]]="","",IFERROR(IF($J36="Y",X36,IF($G$19="N",X36,($N36*($G$10+1)^IF(AI$28&lt;$G$21,AI$28,$G$21-1)*($G$20+1)^(MAX((AI$28-$G$21+1),0)))/($O36*($G$9+1)^AI$28))),0))</f>
        <v/>
      </c>
      <c r="AJ36" s="368" t="str">
        <f>IF(Table1[[#This Row],[Hospital name (Autofills)]]="","",IFERROR(IF($J36="Y",Y36,IF($G$19="N",Y36,($N36*($G$10+1)^IF(AJ$28&lt;$G$21,AJ$28,$G$21-1)*($G$20+1)^(MAX((AJ$28-$G$21+1),0)))/($O36*($G$9+1)^AJ$28))),0))</f>
        <v/>
      </c>
      <c r="AK36" s="369" t="str">
        <f>IF(Table1[[#This Row],[Hospital name (Autofills)]]="","",IFERROR(IF($J36="Y",Z36,IF($G$19="N",Z36,($N36*($G$10+1)^IF(AK$28&lt;$G$21,AK$28,$G$21-1)*($G$20+1)^(MAX((AK$28-$G$21+1),0)))/($O36*($G$9+1)^AK$28))),0))</f>
        <v/>
      </c>
      <c r="AL36" s="349" t="str">
        <f t="shared" si="0"/>
        <v/>
      </c>
      <c r="AM36" s="350" t="str">
        <f>IF(Table1[[#This Row],[Hospital name (Autofills)]]="","",IF(AND($I36="Y", $G$17="Y"), AB36,
    IF(OR(AND($G$13="Y", AM$28 &gt;= $G$14), $G$13="N"),
        IF(OR(AB36 &gt;= $G$12, AL36 = $G$12),
            $G$12,
            AB36),
        AB36))
)</f>
        <v/>
      </c>
      <c r="AN36" s="350" t="str">
        <f>IF(Table1[[#This Row],[Hospital name (Autofills)]]="","",IF(AND($I36="Y", $G$17="Y"), AC36,
    IF(OR(AND($G$13="Y", AN$28 &gt;= $G$14), $G$13="N"),
        IF(OR(AC36 &gt;= $G$12, AM36 = $G$12),
            $G$12,
            AC36),
        AC36)
))</f>
        <v/>
      </c>
      <c r="AO36" s="350" t="str">
        <f>IF(Table1[[#This Row],[Hospital name (Autofills)]]="","",IF(AND($I36="Y", $G$17="Y"), AD36,
    IF(OR(AND($G$13="Y", AO$28 &gt;= $G$14), $G$13="N"),
        IF(OR(AD36 &gt;= $G$12, AN36 = $G$12),
            MIN(AD36,$G$12),
            AD36),
        AD36)
))</f>
        <v/>
      </c>
      <c r="AP36" s="350" t="str">
        <f>IF(Table1[[#This Row],[Hospital name (Autofills)]]="","",IF(AND($I36="Y", $G$17="Y"), AE36,
    IF(OR(AND($G$13="Y", AP$28 &gt;= $G$14), $G$13="N"),
        IF(OR(AE36 &gt;= $G$12, AO36 = $G$12),
            MIN(AE36,$G$12),
            AE36),
        AE36)
))</f>
        <v/>
      </c>
      <c r="AQ36" s="350" t="str">
        <f>IF(Table1[[#This Row],[Hospital name (Autofills)]]="","",IF(AND($I36="Y", $G$17="Y"), AF36,
    IF(OR(AND($G$13="Y", AQ$28 &gt;= $G$14), $G$13="N"),
        IF(OR(AF36 &gt;= $G$12, AP36 = $G$12),
            MIN(AF36,$G$12),
            AF36),
        AF36)
))</f>
        <v/>
      </c>
      <c r="AR36" s="350" t="str">
        <f>IF(Table1[[#This Row],[Hospital name (Autofills)]]="","",IF(AND($I36="Y", $G$17="Y"), AG36,
    IF(OR(AND($G$13="Y", AR$28 &gt;= $G$14), $G$13="N"),
        IF(OR(AG36 &gt;= $G$12, AQ36 = $G$12),
            MIN(AG36,$G$12),
            AG36),
        AG36)
))</f>
        <v/>
      </c>
      <c r="AS36" s="350" t="str">
        <f>IF(Table1[[#This Row],[Hospital name (Autofills)]]="","",IF(AND($I36="Y", $G$17="Y"), AH36,
    IF(OR(AND($G$13="Y", AS$28 &gt;= $G$14), $G$13="N"),
        IF(OR(AH36 &gt;= $G$12, AR36 = $G$12),
            MIN(AH36,$G$12),
            AH36),
        AH36)
))</f>
        <v/>
      </c>
      <c r="AT36" s="350" t="str">
        <f>IF(Table1[[#This Row],[Hospital name (Autofills)]]="","",IF(AND($I36="Y", $G$17="Y"), AI36,
    IF(OR(AND($G$13="Y", AT$28 &gt;= $G$14), $G$13="N"),
        IF(OR(AI36 &gt;= $G$12, AS36 = $G$12),
            MIN(AI36,$G$12),
            AI36),
        AI36)
))</f>
        <v/>
      </c>
      <c r="AU36" s="350" t="str">
        <f>IF(Table1[[#This Row],[Hospital name (Autofills)]]="","",IF(AND($I36="Y", $G$17="Y"), AJ36,
    IF(OR(AND($G$13="Y", AU$28 &gt;= $G$14), $G$13="N"),
        IF(OR(AJ36 &gt;= $G$12, AT36 = $G$12),
            MIN(AJ36,$G$12),
            AJ36),
        AJ36)
))</f>
        <v/>
      </c>
      <c r="AV36" s="350" t="str">
        <f>IF(Table1[[#This Row],[Hospital name (Autofills)]]="","",IF(AND($I36="Y", $G$17="Y"), AK36,
    IF(OR(AND($G$13="Y", AV$28 &gt;= $G$14), $G$13="N"),
        IF(OR(AK36 &gt;= $G$12, AU36 = $G$12),
            MIN(AK36,$G$12),
            AK36),
        AK36)
))</f>
        <v/>
      </c>
      <c r="AW36" s="345" t="str">
        <f>IFERROR(Table1[[#This Row],[Year 0 Relative Price]],"")</f>
        <v/>
      </c>
      <c r="AX36" s="350" t="str">
        <f t="shared" si="1"/>
        <v/>
      </c>
      <c r="AY36" s="350" t="str">
        <f t="shared" si="2"/>
        <v/>
      </c>
      <c r="AZ36" s="350" t="str">
        <f t="shared" si="3"/>
        <v/>
      </c>
      <c r="BA36" s="350" t="str">
        <f t="shared" si="4"/>
        <v/>
      </c>
      <c r="BB36" s="350" t="str">
        <f t="shared" si="5"/>
        <v/>
      </c>
      <c r="BC36" s="350" t="str">
        <f t="shared" si="6"/>
        <v/>
      </c>
      <c r="BD36" s="350" t="str">
        <f t="shared" si="7"/>
        <v/>
      </c>
      <c r="BE36" s="350" t="str">
        <f t="shared" si="8"/>
        <v/>
      </c>
      <c r="BF36" s="350" t="str">
        <f t="shared" si="9"/>
        <v/>
      </c>
      <c r="BG36" s="351" t="str">
        <f t="shared" si="10"/>
        <v/>
      </c>
      <c r="BH36" s="352" t="str">
        <f>IF(Table1[[#This Row],[Hospital name (Autofills)]]="","",IFERROR($N36*($G$10+1)^BH$28,0))</f>
        <v/>
      </c>
      <c r="BI36" s="353" t="str">
        <f>IF(Table1[[#This Row],[Hospital name (Autofills)]]="","",IFERROR($N36*($G$10+1)^BI$28,0))</f>
        <v/>
      </c>
      <c r="BJ36" s="353" t="str">
        <f>IF(Table1[[#This Row],[Hospital name (Autofills)]]="","",IFERROR($N36*($G$10+1)^BJ$28,0))</f>
        <v/>
      </c>
      <c r="BK36" s="353" t="str">
        <f>IF(Table1[[#This Row],[Hospital name (Autofills)]]="","",IFERROR($N36*($G$10+1)^BK$28,0))</f>
        <v/>
      </c>
      <c r="BL36" s="353" t="str">
        <f>IF(Table1[[#This Row],[Hospital name (Autofills)]]="","",IFERROR($N36*($G$10+1)^BL$28,0))</f>
        <v/>
      </c>
      <c r="BM36" s="353" t="str">
        <f>IF(Table1[[#This Row],[Hospital name (Autofills)]]="","",IFERROR($N36*($G$10+1)^BM$28,0))</f>
        <v/>
      </c>
      <c r="BN36" s="353" t="str">
        <f>IF(Table1[[#This Row],[Hospital name (Autofills)]]="","",IFERROR($N36*($G$10+1)^BN$28,0))</f>
        <v/>
      </c>
      <c r="BO36" s="353" t="str">
        <f>IF(Table1[[#This Row],[Hospital name (Autofills)]]="","",IFERROR($N36*($G$10+1)^BO$28,0))</f>
        <v/>
      </c>
      <c r="BP36" s="353" t="str">
        <f>IF(Table1[[#This Row],[Hospital name (Autofills)]]="","",IFERROR($N36*($G$10+1)^BP$28,0))</f>
        <v/>
      </c>
      <c r="BQ36" s="354" t="str">
        <f>IF(Table1[[#This Row],[Hospital name (Autofills)]]="","",IFERROR($N36*($G$10+1)^BQ$28,0))</f>
        <v/>
      </c>
      <c r="BR36" s="357" t="str">
        <f>IF(Table1[[#This Row],[Hospital name (Autofills)]]="","",IFERROR(($O36*((1+$G$9)^(BR$28)))*(AB36),0))</f>
        <v/>
      </c>
      <c r="BS36" s="362" t="str">
        <f>IF(Table1[[#This Row],[Hospital name (Autofills)]]="","",IFERROR(($O36*((1+$G$9)^(BS$28)))*(AC36),0))</f>
        <v/>
      </c>
      <c r="BT36" s="362" t="str">
        <f>IF(Table1[[#This Row],[Hospital name (Autofills)]]="","",IFERROR(($O36*((1+$G$9)^(BT$28)))*(AD36),0))</f>
        <v/>
      </c>
      <c r="BU36" s="362" t="str">
        <f>IF(Table1[[#This Row],[Hospital name (Autofills)]]="","",IFERROR(($O36*((1+$G$9)^(BU$28)))*(AE36),0))</f>
        <v/>
      </c>
      <c r="BV36" s="362" t="str">
        <f>IF(Table1[[#This Row],[Hospital name (Autofills)]]="","",IFERROR(($O36*((1+$G$9)^(BV$28)))*(AF36),0))</f>
        <v/>
      </c>
      <c r="BW36" s="362" t="str">
        <f>IF(Table1[[#This Row],[Hospital name (Autofills)]]="","",IFERROR(($O36*((1+$G$9)^(BW$28)))*(AG36),0))</f>
        <v/>
      </c>
      <c r="BX36" s="362" t="str">
        <f>IF(Table1[[#This Row],[Hospital name (Autofills)]]="","",IFERROR(($O36*((1+$G$9)^(BX$28)))*(AH36),0))</f>
        <v/>
      </c>
      <c r="BY36" s="362" t="str">
        <f>IF(Table1[[#This Row],[Hospital name (Autofills)]]="","",IFERROR(($O36*((1+$G$9)^(BY$28)))*(AI36),0))</f>
        <v/>
      </c>
      <c r="BZ36" s="362" t="str">
        <f>IF(Table1[[#This Row],[Hospital name (Autofills)]]="","",IFERROR(($O36*((1+$G$9)^(BZ$28)))*(AJ36),0))</f>
        <v/>
      </c>
      <c r="CA36" s="370" t="str">
        <f>IF(Table1[[#This Row],[Hospital name (Autofills)]]="","",IFERROR(($O36*((1+$G$9)^(CA$28)))*(AK36),0))</f>
        <v/>
      </c>
      <c r="CB36" s="343" t="str">
        <f>IF(Table1[[#This Row],[Hospital name (Autofills)]]="","",IFERROR(($O36*((1+$G$9)^(CB$28)))*(AM36),0))</f>
        <v/>
      </c>
      <c r="CC36" s="362" t="str">
        <f>IF(Table1[[#This Row],[Hospital name (Autofills)]]="","",IFERROR(($O36*((1+$G$9)^(CC$28)))*(AN36),0))</f>
        <v/>
      </c>
      <c r="CD36" s="362" t="str">
        <f>IF(Table1[[#This Row],[Hospital name (Autofills)]]="","",IFERROR(($O36*((1+$G$9)^(CD$28)))*(AO36),0))</f>
        <v/>
      </c>
      <c r="CE36" s="362" t="str">
        <f>IF(Table1[[#This Row],[Hospital name (Autofills)]]="","",IFERROR(($O36*((1+$G$9)^(CE$28)))*(AP36),0))</f>
        <v/>
      </c>
      <c r="CF36" s="362" t="str">
        <f>IF(Table1[[#This Row],[Hospital name (Autofills)]]="","",IFERROR(($O36*((1+$G$9)^(CF$28)))*(AQ36),0))</f>
        <v/>
      </c>
      <c r="CG36" s="362" t="str">
        <f>IF(Table1[[#This Row],[Hospital name (Autofills)]]="","",IFERROR(($O36*((1+$G$9)^(CG$28)))*(AR36),0))</f>
        <v/>
      </c>
      <c r="CH36" s="362" t="str">
        <f>IF(Table1[[#This Row],[Hospital name (Autofills)]]="","",IFERROR(($O36*((1+$G$9)^(CH$28)))*(AS36),0))</f>
        <v/>
      </c>
      <c r="CI36" s="362" t="str">
        <f>IF(Table1[[#This Row],[Hospital name (Autofills)]]="","",IFERROR(($O36*((1+$G$9)^(CI$28)))*(AT36),0))</f>
        <v/>
      </c>
      <c r="CJ36" s="362" t="str">
        <f>IF(Table1[[#This Row],[Hospital name (Autofills)]]="","",IFERROR(($O36*((1+$G$9)^(CJ$28)))*(AU36),0))</f>
        <v/>
      </c>
      <c r="CK36" s="344" t="str">
        <f>IF(Table1[[#This Row],[Hospital name (Autofills)]]="","",IFERROR(($O36*((1+$G$9)^(CK$28)))*(AV36),0))</f>
        <v/>
      </c>
      <c r="CL36" s="357" t="str">
        <f>IF(Table1[[#This Row],[Hospital name (Autofills)]]="","",IFERROR(($O36*((1+$G$9)^(CL$28)))*(AX36),0))</f>
        <v/>
      </c>
      <c r="CM36" s="362" t="str">
        <f>IF(Table1[[#This Row],[Hospital name (Autofills)]]="","",IFERROR(($O36*((1+$G$9)^(CM$28)))*(AY36),0))</f>
        <v/>
      </c>
      <c r="CN36" s="362" t="str">
        <f>IF(Table1[[#This Row],[Hospital name (Autofills)]]="","",IFERROR(($O36*((1+$G$9)^(CN$28)))*(AZ36),0))</f>
        <v/>
      </c>
      <c r="CO36" s="362" t="str">
        <f>IF(Table1[[#This Row],[Hospital name (Autofills)]]="","",IFERROR(($O36*((1+$G$9)^(CO$28)))*(BA36),0))</f>
        <v/>
      </c>
      <c r="CP36" s="362" t="str">
        <f>IF(Table1[[#This Row],[Hospital name (Autofills)]]="","",IFERROR(($O36*((1+$G$9)^(CP$28)))*(BB36),0))</f>
        <v/>
      </c>
      <c r="CQ36" s="362" t="str">
        <f>IF(Table1[[#This Row],[Hospital name (Autofills)]]="","",IFERROR(($O36*((1+$G$9)^(CQ$28)))*(BC36),0))</f>
        <v/>
      </c>
      <c r="CR36" s="362" t="str">
        <f>IF(Table1[[#This Row],[Hospital name (Autofills)]]="","",IFERROR(($O36*((1+$G$9)^(CR$28)))*(BD36),0))</f>
        <v/>
      </c>
      <c r="CS36" s="362" t="str">
        <f>IF(Table1[[#This Row],[Hospital name (Autofills)]]="","",IFERROR(($O36*((1+$G$9)^(CS$28)))*(BE36),0))</f>
        <v/>
      </c>
      <c r="CT36" s="362" t="str">
        <f>IF(Table1[[#This Row],[Hospital name (Autofills)]]="","",IFERROR(($O36*((1+$G$9)^(CT$28)))*(BF36),0))</f>
        <v/>
      </c>
      <c r="CU36" s="370" t="str">
        <f>IF(Table1[[#This Row],[Hospital name (Autofills)]]="","",IFERROR(($O36*((1+$G$9)^(CU$28)))*(BG36),0))</f>
        <v/>
      </c>
      <c r="CV36" s="371" t="str">
        <f>IF(Table1[[#This Row],[Hospital name (Autofills)]]="","",BH36-BR36)</f>
        <v/>
      </c>
      <c r="CW36" s="372" t="str">
        <f>IF(Table1[[#This Row],[Hospital name (Autofills)]]="","",BI36-BS36)</f>
        <v/>
      </c>
      <c r="CX36" s="372" t="str">
        <f>IF(Table1[[#This Row],[Hospital name (Autofills)]]="","",BJ36-BT36)</f>
        <v/>
      </c>
      <c r="CY36" s="372" t="str">
        <f>IF(Table1[[#This Row],[Hospital name (Autofills)]]="","",BK36-BU36)</f>
        <v/>
      </c>
      <c r="CZ36" s="372" t="str">
        <f>IF(Table1[[#This Row],[Hospital name (Autofills)]]="","",BL36-BV36)</f>
        <v/>
      </c>
      <c r="DA36" s="372" t="str">
        <f>IF(Table1[[#This Row],[Hospital name (Autofills)]]="","",BM36-BW36)</f>
        <v/>
      </c>
      <c r="DB36" s="372" t="str">
        <f>IF(Table1[[#This Row],[Hospital name (Autofills)]]="","",BN36-BX36)</f>
        <v/>
      </c>
      <c r="DC36" s="372" t="str">
        <f>IF(Table1[[#This Row],[Hospital name (Autofills)]]="","",BO36-BY36)</f>
        <v/>
      </c>
      <c r="DD36" s="372" t="str">
        <f>IF(Table1[[#This Row],[Hospital name (Autofills)]]="","",BP36-BZ36)</f>
        <v/>
      </c>
      <c r="DE36" s="373" t="str">
        <f>IF(Table1[[#This Row],[Hospital name (Autofills)]]="","",BQ36-CA36)</f>
        <v/>
      </c>
      <c r="DF36" s="374" t="str">
        <f>IF(Table1[[#This Row],[Hospital name (Autofills)]]="","",SUM(Table1[[#This Row],[Year 1 Savings with Price Growth Cap Alone (millions)]:[Year 10 Savings with Price Growth Cap Alone (millions)]]))</f>
        <v/>
      </c>
      <c r="DG36" s="357" t="str">
        <f>IF(Table1[[#This Row],[Hospital name (Autofills)]]="","",BH36-CB36)</f>
        <v/>
      </c>
      <c r="DH36" s="362" t="str">
        <f>IF(Table1[[#This Row],[Hospital name (Autofills)]]="","",BI36-CC36)</f>
        <v/>
      </c>
      <c r="DI36" s="362" t="str">
        <f>IF(Table1[[#This Row],[Hospital name (Autofills)]]="","",BJ36-CD36)</f>
        <v/>
      </c>
      <c r="DJ36" s="362" t="str">
        <f>IF(Table1[[#This Row],[Hospital name (Autofills)]]="","",BK36-CE36)</f>
        <v/>
      </c>
      <c r="DK36" s="362" t="str">
        <f>IF(Table1[[#This Row],[Hospital name (Autofills)]]="","",BL36-CF36)</f>
        <v/>
      </c>
      <c r="DL36" s="362" t="str">
        <f>IF(Table1[[#This Row],[Hospital name (Autofills)]]="","",BM36-CG36)</f>
        <v/>
      </c>
      <c r="DM36" s="362" t="str">
        <f>IF(Table1[[#This Row],[Hospital name (Autofills)]]="","",BN36-CH36)</f>
        <v/>
      </c>
      <c r="DN36" s="362" t="str">
        <f>IF(Table1[[#This Row],[Hospital name (Autofills)]]="","",BO36-CI36)</f>
        <v/>
      </c>
      <c r="DO36" s="362" t="str">
        <f>IF(Table1[[#This Row],[Hospital name (Autofills)]]="","",BP36-CJ36)</f>
        <v/>
      </c>
      <c r="DP36" s="362" t="str">
        <f>IF(Table1[[#This Row],[Hospital name (Autofills)]]="","",BQ36-CK36)</f>
        <v/>
      </c>
      <c r="DQ36" s="362" t="str">
        <f>IF(Table1[[#This Row],[Hospital name (Autofills)]]="","",SUM(Table1[[#This Row],[Year 1 Savings with Price Growth Cap + Price Cap (No Glide Path) (millions)]:[Year 10 Savings with Price Growth Cap + Price Cap (No Glide Path) (millions)]]))</f>
        <v/>
      </c>
      <c r="DR36" s="363" t="str">
        <f>IF(Table1[[#This Row],[Hospital name (Autofills)]]="","",BH36-CL36)</f>
        <v/>
      </c>
      <c r="DS36" s="364" t="str">
        <f>IF(Table1[[#This Row],[Hospital name (Autofills)]]="","",BI36-CM36)</f>
        <v/>
      </c>
      <c r="DT36" s="364" t="str">
        <f>IF(Table1[[#This Row],[Hospital name (Autofills)]]="","",BJ36-CN36)</f>
        <v/>
      </c>
      <c r="DU36" s="364" t="str">
        <f>IF(Table1[[#This Row],[Hospital name (Autofills)]]="","",BK36-CO36)</f>
        <v/>
      </c>
      <c r="DV36" s="364" t="str">
        <f>IF(Table1[[#This Row],[Hospital name (Autofills)]]="","",BL36-CP36)</f>
        <v/>
      </c>
      <c r="DW36" s="364" t="str">
        <f>IF(Table1[[#This Row],[Hospital name (Autofills)]]="","",BM36-CQ36)</f>
        <v/>
      </c>
      <c r="DX36" s="364" t="str">
        <f>IF(Table1[[#This Row],[Hospital name (Autofills)]]="","",BN36-CR36)</f>
        <v/>
      </c>
      <c r="DY36" s="364" t="str">
        <f>IF(Table1[[#This Row],[Hospital name (Autofills)]]="","",BO36-CS36)</f>
        <v/>
      </c>
      <c r="DZ36" s="364" t="str">
        <f>IF(Table1[[#This Row],[Hospital name (Autofills)]]="","",BP36-CT36)</f>
        <v/>
      </c>
      <c r="EA36" s="364" t="str">
        <f>IF(Table1[[#This Row],[Hospital name (Autofills)]]="","",BQ36-CU36)</f>
        <v/>
      </c>
      <c r="EB36" s="365" t="str">
        <f>IF(Table1[[#This Row],[Hospital name (Autofills)]]="","",SUM(Table1[[#This Row],[Year 1 Savings with Price Growth Cap + Price Cap Glide Path (millions)]:[Year 10 Savings with Price Growth Cap + Price Cap Glide Path (millions)]]))</f>
        <v/>
      </c>
      <c r="ED36" s="131"/>
    </row>
    <row r="37" spans="2:134" ht="12" customHeight="1">
      <c r="B37" s="332"/>
      <c r="C37" s="337" t="str">
        <f>IF(B37=0,"",_xlfn.XLOOKUP(B37,'4. User Repricing Data'!A:A,'4. User Repricing Data'!B:B,""))</f>
        <v/>
      </c>
      <c r="D37" s="292" t="str">
        <f>IF(B37=0,"",_xlfn.XLOOKUP(B37,'4. User Repricing Data'!A:A,'4. User Repricing Data'!D:D,""))</f>
        <v/>
      </c>
      <c r="E37" s="108" t="str">
        <f>IF(B37=0,"",_xlfn.XLOOKUP(B37,'4. User Repricing Data'!A:A,'4. User Repricing Data'!F:F,""))</f>
        <v/>
      </c>
      <c r="F37" s="338" t="str">
        <f>IF(B37=0,"",_xlfn.XLOOKUP(B37,'4. User Repricing Data'!A:A,'4. User Repricing Data'!E:E,""))</f>
        <v/>
      </c>
      <c r="G37" s="108" t="str">
        <f>IF(G$29="CAH",Table1[[#This Row],[CAH? (Y/N) (Autofills)]],"")</f>
        <v/>
      </c>
      <c r="H37" s="109" t="str">
        <f>IF(H$29="CAH",Table1[[#This Row],[CAH? (Y/N) (Autofills)]],"")</f>
        <v/>
      </c>
      <c r="I37" s="366" t="str">
        <f>IF(Table1[[#This Row],[Hospital name (Autofills)]]="","",IF(OR(AND(G37="Y",$G$17="Y"),AND(H37="Y",$G$18="Y")),"Y","N"))</f>
        <v/>
      </c>
      <c r="J37" s="366" t="str">
        <f>IF(Table1[[#This Row],[Hospital name (Autofills)]]="","",IF(OR(AND(G37="Y",$G$22="Y",$G$19="Y"),AND(H37="Y",$G$23="Y",$G$19="Y")),"Y","N"))</f>
        <v/>
      </c>
      <c r="K37" s="367" t="str">
        <f>IF(Table1[[#This Row],[Hospital name (Autofills)]]="","",_xlfn.XLOOKUP(B37,'4. User Repricing Data'!A:A,'4. User Repricing Data'!G:G))</f>
        <v/>
      </c>
      <c r="L37" s="364" t="str">
        <f>IF(Table1[[#This Row],[Hospital name (Autofills)]]="","",_xlfn.XLOOKUP(B37,'4. User Repricing Data'!A:A,'4. User Repricing Data'!H:H))</f>
        <v/>
      </c>
      <c r="M37" s="342" t="str">
        <f>IF(Table1[[#This Row],[Hospital name (Autofills)]]="","",((1+G$7)^G$6-1))</f>
        <v/>
      </c>
      <c r="N37" s="343" t="str">
        <f>IF(Table1[[#This Row],[Hospital name (Autofills)]]="","",IFERROR(K37*(1+Table1[[#This Row],[Cumulative Inflation Adjustment (Autofills)]]),0))</f>
        <v/>
      </c>
      <c r="O37" s="344" t="str">
        <f>IF(Table1[[#This Row],[Hospital name (Autofills)]]="","",IFERROR(L37*(1+Table1[[#This Row],[Cumulative Inflation Adjustment (Autofills)]]),0))</f>
        <v/>
      </c>
      <c r="P37" s="345" t="str">
        <f>IF(Table1[[#This Row],[Hospital name (Autofills)]]="","",IFERROR(N37/O37,0))</f>
        <v/>
      </c>
      <c r="Q37" s="346" t="str">
        <f>IF(Table1[[#This Row],[Hospital name (Autofills)]]="","",IFERROR(($N37*($G$10+1)^Q$28)/($O37*($G$9+1)^Q$28),0))</f>
        <v/>
      </c>
      <c r="R37" s="346" t="str">
        <f>IF(Table1[[#This Row],[Hospital name (Autofills)]]="","",IFERROR(($N37*($G$10+1)^R$28)/($O37*($G$9+1)^R$28),0))</f>
        <v/>
      </c>
      <c r="S37" s="346" t="str">
        <f>IF(Table1[[#This Row],[Hospital name (Autofills)]]="","",IFERROR(($N37*($G$10+1)^S$28)/($O37*($G$9+1)^S$28),0))</f>
        <v/>
      </c>
      <c r="T37" s="346" t="str">
        <f>IF(Table1[[#This Row],[Hospital name (Autofills)]]="","",IFERROR(($N37*($G$10+1)^T$28)/($O37*($G$9+1)^T$28),0))</f>
        <v/>
      </c>
      <c r="U37" s="346" t="str">
        <f>IF(Table1[[#This Row],[Hospital name (Autofills)]]="","",IFERROR(($N37*($G$10+1)^U$28)/($O37*($G$9+1)^U$28),0))</f>
        <v/>
      </c>
      <c r="V37" s="346" t="str">
        <f>IF(Table1[[#This Row],[Hospital name (Autofills)]]="","",IFERROR(($N37*($G$10+1)^V$28)/($O37*($G$9+1)^V$28),0))</f>
        <v/>
      </c>
      <c r="W37" s="346" t="str">
        <f>IF(Table1[[#This Row],[Hospital name (Autofills)]]="","",IFERROR(($N37*($G$10+1)^W$28)/($O37*($G$9+1)^W$28),0))</f>
        <v/>
      </c>
      <c r="X37" s="346" t="str">
        <f>IF(Table1[[#This Row],[Hospital name (Autofills)]]="","",IFERROR(($N37*($G$10+1)^X$28)/($O37*($G$9+1)^X$28),0))</f>
        <v/>
      </c>
      <c r="Y37" s="346" t="str">
        <f>IF(Table1[[#This Row],[Hospital name (Autofills)]]="","",IFERROR(($N37*($G$10+1)^Y$28)/($O37*($G$9+1)^Y$28),0))</f>
        <v/>
      </c>
      <c r="Z37" s="347" t="str">
        <f>IF(Table1[[#This Row],[Hospital name (Autofills)]]="","",IFERROR(($N37*($G$10+1)^Z$28)/($O37*($G$9+1)^Z$28),0))</f>
        <v/>
      </c>
      <c r="AA37" s="345" t="str">
        <f>IF(Table1[[#This Row],[Hospital name (Autofills)]]="","",IFERROR(N37/O37,0))</f>
        <v/>
      </c>
      <c r="AB37" s="368" t="str">
        <f>IF(Table1[[#This Row],[Hospital name (Autofills)]]="","",IFERROR(IF($J37="Y",Q37,IF($G$19="N",Q37,($N37*($G$10+1)^IF(AB$28&lt;$G$21,AB$28,$G$21-1)*($G$20+1)^(MAX((AB$28-$G$21+1),0)))/($O37*($G$9+1)^AB$28))),0))</f>
        <v/>
      </c>
      <c r="AC37" s="368" t="str">
        <f>IF(Table1[[#This Row],[Hospital name (Autofills)]]="","",IFERROR(IF($J37="Y",R37,IF($G$19="N",R37,($N37*($G$10+1)^IF(AC$28&lt;$G$21,AC$28,$G$21-1)*($G$20+1)^(MAX((AC$28-$G$21+1),0)))/($O37*($G$9+1)^AC$28))),0))</f>
        <v/>
      </c>
      <c r="AD37" s="368" t="str">
        <f>IF(Table1[[#This Row],[Hospital name (Autofills)]]="","",IFERROR(IF($J37="Y",S37,IF($G$19="N",S37,($N37*($G$10+1)^IF(AD$28&lt;$G$21,AD$28,$G$21-1)*($G$20+1)^(MAX((AD$28-$G$21+1),0)))/($O37*($G$9+1)^AD$28))),0))</f>
        <v/>
      </c>
      <c r="AE37" s="368" t="str">
        <f>IF(Table1[[#This Row],[Hospital name (Autofills)]]="","",IFERROR(IF($J37="Y",T37,IF($G$19="N",T37,($N37*($G$10+1)^IF(AE$28&lt;$G$21,AE$28,$G$21-1)*($G$20+1)^(MAX((AE$28-$G$21+1),0)))/($O37*($G$9+1)^AE$28))),0))</f>
        <v/>
      </c>
      <c r="AF37" s="368" t="str">
        <f>IF(Table1[[#This Row],[Hospital name (Autofills)]]="","",IFERROR(IF($J37="Y",U37,IF($G$19="N",U37,($N37*($G$10+1)^IF(AF$28&lt;$G$21,AF$28,$G$21-1)*($G$20+1)^(MAX((AF$28-$G$21+1),0)))/($O37*($G$9+1)^AF$28))),0))</f>
        <v/>
      </c>
      <c r="AG37" s="368" t="str">
        <f>IF(Table1[[#This Row],[Hospital name (Autofills)]]="","",IFERROR(IF($J37="Y",V37,IF($G$19="N",V37,($N37*($G$10+1)^IF(AG$28&lt;$G$21,AG$28,$G$21-1)*($G$20+1)^(MAX((AG$28-$G$21+1),0)))/($O37*($G$9+1)^AG$28))),0))</f>
        <v/>
      </c>
      <c r="AH37" s="368" t="str">
        <f>IF(Table1[[#This Row],[Hospital name (Autofills)]]="","",IFERROR(IF($J37="Y",W37,IF($G$19="N",W37,($N37*($G$10+1)^IF(AH$28&lt;$G$21,AH$28,$G$21-1)*($G$20+1)^(MAX((AH$28-$G$21+1),0)))/($O37*($G$9+1)^AH$28))),0))</f>
        <v/>
      </c>
      <c r="AI37" s="368" t="str">
        <f>IF(Table1[[#This Row],[Hospital name (Autofills)]]="","",IFERROR(IF($J37="Y",X37,IF($G$19="N",X37,($N37*($G$10+1)^IF(AI$28&lt;$G$21,AI$28,$G$21-1)*($G$20+1)^(MAX((AI$28-$G$21+1),0)))/($O37*($G$9+1)^AI$28))),0))</f>
        <v/>
      </c>
      <c r="AJ37" s="368" t="str">
        <f>IF(Table1[[#This Row],[Hospital name (Autofills)]]="","",IFERROR(IF($J37="Y",Y37,IF($G$19="N",Y37,($N37*($G$10+1)^IF(AJ$28&lt;$G$21,AJ$28,$G$21-1)*($G$20+1)^(MAX((AJ$28-$G$21+1),0)))/($O37*($G$9+1)^AJ$28))),0))</f>
        <v/>
      </c>
      <c r="AK37" s="369" t="str">
        <f>IF(Table1[[#This Row],[Hospital name (Autofills)]]="","",IFERROR(IF($J37="Y",Z37,IF($G$19="N",Z37,($N37*($G$10+1)^IF(AK$28&lt;$G$21,AK$28,$G$21-1)*($G$20+1)^(MAX((AK$28-$G$21+1),0)))/($O37*($G$9+1)^AK$28))),0))</f>
        <v/>
      </c>
      <c r="AL37" s="349" t="str">
        <f t="shared" si="0"/>
        <v/>
      </c>
      <c r="AM37" s="350" t="str">
        <f>IF(Table1[[#This Row],[Hospital name (Autofills)]]="","",IF(AND($I37="Y", $G$17="Y"), AB37,
    IF(OR(AND($G$13="Y", AM$28 &gt;= $G$14), $G$13="N"),
        IF(OR(AB37 &gt;= $G$12, AL37 = $G$12),
            $G$12,
            AB37),
        AB37))
)</f>
        <v/>
      </c>
      <c r="AN37" s="350" t="str">
        <f>IF(Table1[[#This Row],[Hospital name (Autofills)]]="","",IF(AND($I37="Y", $G$17="Y"), AC37,
    IF(OR(AND($G$13="Y", AN$28 &gt;= $G$14), $G$13="N"),
        IF(OR(AC37 &gt;= $G$12, AM37 = $G$12),
            $G$12,
            AC37),
        AC37)
))</f>
        <v/>
      </c>
      <c r="AO37" s="350" t="str">
        <f>IF(Table1[[#This Row],[Hospital name (Autofills)]]="","",IF(AND($I37="Y", $G$17="Y"), AD37,
    IF(OR(AND($G$13="Y", AO$28 &gt;= $G$14), $G$13="N"),
        IF(OR(AD37 &gt;= $G$12, AN37 = $G$12),
            MIN(AD37,$G$12),
            AD37),
        AD37)
))</f>
        <v/>
      </c>
      <c r="AP37" s="350" t="str">
        <f>IF(Table1[[#This Row],[Hospital name (Autofills)]]="","",IF(AND($I37="Y", $G$17="Y"), AE37,
    IF(OR(AND($G$13="Y", AP$28 &gt;= $G$14), $G$13="N"),
        IF(OR(AE37 &gt;= $G$12, AO37 = $G$12),
            MIN(AE37,$G$12),
            AE37),
        AE37)
))</f>
        <v/>
      </c>
      <c r="AQ37" s="350" t="str">
        <f>IF(Table1[[#This Row],[Hospital name (Autofills)]]="","",IF(AND($I37="Y", $G$17="Y"), AF37,
    IF(OR(AND($G$13="Y", AQ$28 &gt;= $G$14), $G$13="N"),
        IF(OR(AF37 &gt;= $G$12, AP37 = $G$12),
            MIN(AF37,$G$12),
            AF37),
        AF37)
))</f>
        <v/>
      </c>
      <c r="AR37" s="350" t="str">
        <f>IF(Table1[[#This Row],[Hospital name (Autofills)]]="","",IF(AND($I37="Y", $G$17="Y"), AG37,
    IF(OR(AND($G$13="Y", AR$28 &gt;= $G$14), $G$13="N"),
        IF(OR(AG37 &gt;= $G$12, AQ37 = $G$12),
            MIN(AG37,$G$12),
            AG37),
        AG37)
))</f>
        <v/>
      </c>
      <c r="AS37" s="350" t="str">
        <f>IF(Table1[[#This Row],[Hospital name (Autofills)]]="","",IF(AND($I37="Y", $G$17="Y"), AH37,
    IF(OR(AND($G$13="Y", AS$28 &gt;= $G$14), $G$13="N"),
        IF(OR(AH37 &gt;= $G$12, AR37 = $G$12),
            MIN(AH37,$G$12),
            AH37),
        AH37)
))</f>
        <v/>
      </c>
      <c r="AT37" s="350" t="str">
        <f>IF(Table1[[#This Row],[Hospital name (Autofills)]]="","",IF(AND($I37="Y", $G$17="Y"), AI37,
    IF(OR(AND($G$13="Y", AT$28 &gt;= $G$14), $G$13="N"),
        IF(OR(AI37 &gt;= $G$12, AS37 = $G$12),
            MIN(AI37,$G$12),
            AI37),
        AI37)
))</f>
        <v/>
      </c>
      <c r="AU37" s="350" t="str">
        <f>IF(Table1[[#This Row],[Hospital name (Autofills)]]="","",IF(AND($I37="Y", $G$17="Y"), AJ37,
    IF(OR(AND($G$13="Y", AU$28 &gt;= $G$14), $G$13="N"),
        IF(OR(AJ37 &gt;= $G$12, AT37 = $G$12),
            MIN(AJ37,$G$12),
            AJ37),
        AJ37)
))</f>
        <v/>
      </c>
      <c r="AV37" s="350" t="str">
        <f>IF(Table1[[#This Row],[Hospital name (Autofills)]]="","",IF(AND($I37="Y", $G$17="Y"), AK37,
    IF(OR(AND($G$13="Y", AV$28 &gt;= $G$14), $G$13="N"),
        IF(OR(AK37 &gt;= $G$12, AU37 = $G$12),
            MIN(AK37,$G$12),
            AK37),
        AK37)
))</f>
        <v/>
      </c>
      <c r="AW37" s="345" t="str">
        <f>IFERROR(Table1[[#This Row],[Year 0 Relative Price]],"")</f>
        <v/>
      </c>
      <c r="AX37" s="350" t="str">
        <f t="shared" si="1"/>
        <v/>
      </c>
      <c r="AY37" s="350" t="str">
        <f t="shared" si="2"/>
        <v/>
      </c>
      <c r="AZ37" s="350" t="str">
        <f t="shared" si="3"/>
        <v/>
      </c>
      <c r="BA37" s="350" t="str">
        <f t="shared" si="4"/>
        <v/>
      </c>
      <c r="BB37" s="350" t="str">
        <f t="shared" si="5"/>
        <v/>
      </c>
      <c r="BC37" s="350" t="str">
        <f t="shared" si="6"/>
        <v/>
      </c>
      <c r="BD37" s="350" t="str">
        <f t="shared" si="7"/>
        <v/>
      </c>
      <c r="BE37" s="350" t="str">
        <f t="shared" si="8"/>
        <v/>
      </c>
      <c r="BF37" s="350" t="str">
        <f t="shared" si="9"/>
        <v/>
      </c>
      <c r="BG37" s="351" t="str">
        <f t="shared" si="10"/>
        <v/>
      </c>
      <c r="BH37" s="352" t="str">
        <f>IF(Table1[[#This Row],[Hospital name (Autofills)]]="","",IFERROR($N37*($G$10+1)^BH$28,0))</f>
        <v/>
      </c>
      <c r="BI37" s="353" t="str">
        <f>IF(Table1[[#This Row],[Hospital name (Autofills)]]="","",IFERROR($N37*($G$10+1)^BI$28,0))</f>
        <v/>
      </c>
      <c r="BJ37" s="353" t="str">
        <f>IF(Table1[[#This Row],[Hospital name (Autofills)]]="","",IFERROR($N37*($G$10+1)^BJ$28,0))</f>
        <v/>
      </c>
      <c r="BK37" s="353" t="str">
        <f>IF(Table1[[#This Row],[Hospital name (Autofills)]]="","",IFERROR($N37*($G$10+1)^BK$28,0))</f>
        <v/>
      </c>
      <c r="BL37" s="353" t="str">
        <f>IF(Table1[[#This Row],[Hospital name (Autofills)]]="","",IFERROR($N37*($G$10+1)^BL$28,0))</f>
        <v/>
      </c>
      <c r="BM37" s="353" t="str">
        <f>IF(Table1[[#This Row],[Hospital name (Autofills)]]="","",IFERROR($N37*($G$10+1)^BM$28,0))</f>
        <v/>
      </c>
      <c r="BN37" s="353" t="str">
        <f>IF(Table1[[#This Row],[Hospital name (Autofills)]]="","",IFERROR($N37*($G$10+1)^BN$28,0))</f>
        <v/>
      </c>
      <c r="BO37" s="353" t="str">
        <f>IF(Table1[[#This Row],[Hospital name (Autofills)]]="","",IFERROR($N37*($G$10+1)^BO$28,0))</f>
        <v/>
      </c>
      <c r="BP37" s="353" t="str">
        <f>IF(Table1[[#This Row],[Hospital name (Autofills)]]="","",IFERROR($N37*($G$10+1)^BP$28,0))</f>
        <v/>
      </c>
      <c r="BQ37" s="354" t="str">
        <f>IF(Table1[[#This Row],[Hospital name (Autofills)]]="","",IFERROR($N37*($G$10+1)^BQ$28,0))</f>
        <v/>
      </c>
      <c r="BR37" s="357" t="str">
        <f>IF(Table1[[#This Row],[Hospital name (Autofills)]]="","",IFERROR(($O37*((1+$G$9)^(BR$28)))*(AB37),0))</f>
        <v/>
      </c>
      <c r="BS37" s="362" t="str">
        <f>IF(Table1[[#This Row],[Hospital name (Autofills)]]="","",IFERROR(($O37*((1+$G$9)^(BS$28)))*(AC37),0))</f>
        <v/>
      </c>
      <c r="BT37" s="362" t="str">
        <f>IF(Table1[[#This Row],[Hospital name (Autofills)]]="","",IFERROR(($O37*((1+$G$9)^(BT$28)))*(AD37),0))</f>
        <v/>
      </c>
      <c r="BU37" s="362" t="str">
        <f>IF(Table1[[#This Row],[Hospital name (Autofills)]]="","",IFERROR(($O37*((1+$G$9)^(BU$28)))*(AE37),0))</f>
        <v/>
      </c>
      <c r="BV37" s="362" t="str">
        <f>IF(Table1[[#This Row],[Hospital name (Autofills)]]="","",IFERROR(($O37*((1+$G$9)^(BV$28)))*(AF37),0))</f>
        <v/>
      </c>
      <c r="BW37" s="362" t="str">
        <f>IF(Table1[[#This Row],[Hospital name (Autofills)]]="","",IFERROR(($O37*((1+$G$9)^(BW$28)))*(AG37),0))</f>
        <v/>
      </c>
      <c r="BX37" s="362" t="str">
        <f>IF(Table1[[#This Row],[Hospital name (Autofills)]]="","",IFERROR(($O37*((1+$G$9)^(BX$28)))*(AH37),0))</f>
        <v/>
      </c>
      <c r="BY37" s="362" t="str">
        <f>IF(Table1[[#This Row],[Hospital name (Autofills)]]="","",IFERROR(($O37*((1+$G$9)^(BY$28)))*(AI37),0))</f>
        <v/>
      </c>
      <c r="BZ37" s="362" t="str">
        <f>IF(Table1[[#This Row],[Hospital name (Autofills)]]="","",IFERROR(($O37*((1+$G$9)^(BZ$28)))*(AJ37),0))</f>
        <v/>
      </c>
      <c r="CA37" s="370" t="str">
        <f>IF(Table1[[#This Row],[Hospital name (Autofills)]]="","",IFERROR(($O37*((1+$G$9)^(CA$28)))*(AK37),0))</f>
        <v/>
      </c>
      <c r="CB37" s="343" t="str">
        <f>IF(Table1[[#This Row],[Hospital name (Autofills)]]="","",IFERROR(($O37*((1+$G$9)^(CB$28)))*(AM37),0))</f>
        <v/>
      </c>
      <c r="CC37" s="362" t="str">
        <f>IF(Table1[[#This Row],[Hospital name (Autofills)]]="","",IFERROR(($O37*((1+$G$9)^(CC$28)))*(AN37),0))</f>
        <v/>
      </c>
      <c r="CD37" s="362" t="str">
        <f>IF(Table1[[#This Row],[Hospital name (Autofills)]]="","",IFERROR(($O37*((1+$G$9)^(CD$28)))*(AO37),0))</f>
        <v/>
      </c>
      <c r="CE37" s="362" t="str">
        <f>IF(Table1[[#This Row],[Hospital name (Autofills)]]="","",IFERROR(($O37*((1+$G$9)^(CE$28)))*(AP37),0))</f>
        <v/>
      </c>
      <c r="CF37" s="362" t="str">
        <f>IF(Table1[[#This Row],[Hospital name (Autofills)]]="","",IFERROR(($O37*((1+$G$9)^(CF$28)))*(AQ37),0))</f>
        <v/>
      </c>
      <c r="CG37" s="362" t="str">
        <f>IF(Table1[[#This Row],[Hospital name (Autofills)]]="","",IFERROR(($O37*((1+$G$9)^(CG$28)))*(AR37),0))</f>
        <v/>
      </c>
      <c r="CH37" s="362" t="str">
        <f>IF(Table1[[#This Row],[Hospital name (Autofills)]]="","",IFERROR(($O37*((1+$G$9)^(CH$28)))*(AS37),0))</f>
        <v/>
      </c>
      <c r="CI37" s="362" t="str">
        <f>IF(Table1[[#This Row],[Hospital name (Autofills)]]="","",IFERROR(($O37*((1+$G$9)^(CI$28)))*(AT37),0))</f>
        <v/>
      </c>
      <c r="CJ37" s="362" t="str">
        <f>IF(Table1[[#This Row],[Hospital name (Autofills)]]="","",IFERROR(($O37*((1+$G$9)^(CJ$28)))*(AU37),0))</f>
        <v/>
      </c>
      <c r="CK37" s="344" t="str">
        <f>IF(Table1[[#This Row],[Hospital name (Autofills)]]="","",IFERROR(($O37*((1+$G$9)^(CK$28)))*(AV37),0))</f>
        <v/>
      </c>
      <c r="CL37" s="357" t="str">
        <f>IF(Table1[[#This Row],[Hospital name (Autofills)]]="","",IFERROR(($O37*((1+$G$9)^(CL$28)))*(AX37),0))</f>
        <v/>
      </c>
      <c r="CM37" s="362" t="str">
        <f>IF(Table1[[#This Row],[Hospital name (Autofills)]]="","",IFERROR(($O37*((1+$G$9)^(CM$28)))*(AY37),0))</f>
        <v/>
      </c>
      <c r="CN37" s="362" t="str">
        <f>IF(Table1[[#This Row],[Hospital name (Autofills)]]="","",IFERROR(($O37*((1+$G$9)^(CN$28)))*(AZ37),0))</f>
        <v/>
      </c>
      <c r="CO37" s="362" t="str">
        <f>IF(Table1[[#This Row],[Hospital name (Autofills)]]="","",IFERROR(($O37*((1+$G$9)^(CO$28)))*(BA37),0))</f>
        <v/>
      </c>
      <c r="CP37" s="362" t="str">
        <f>IF(Table1[[#This Row],[Hospital name (Autofills)]]="","",IFERROR(($O37*((1+$G$9)^(CP$28)))*(BB37),0))</f>
        <v/>
      </c>
      <c r="CQ37" s="362" t="str">
        <f>IF(Table1[[#This Row],[Hospital name (Autofills)]]="","",IFERROR(($O37*((1+$G$9)^(CQ$28)))*(BC37),0))</f>
        <v/>
      </c>
      <c r="CR37" s="362" t="str">
        <f>IF(Table1[[#This Row],[Hospital name (Autofills)]]="","",IFERROR(($O37*((1+$G$9)^(CR$28)))*(BD37),0))</f>
        <v/>
      </c>
      <c r="CS37" s="362" t="str">
        <f>IF(Table1[[#This Row],[Hospital name (Autofills)]]="","",IFERROR(($O37*((1+$G$9)^(CS$28)))*(BE37),0))</f>
        <v/>
      </c>
      <c r="CT37" s="362" t="str">
        <f>IF(Table1[[#This Row],[Hospital name (Autofills)]]="","",IFERROR(($O37*((1+$G$9)^(CT$28)))*(BF37),0))</f>
        <v/>
      </c>
      <c r="CU37" s="370" t="str">
        <f>IF(Table1[[#This Row],[Hospital name (Autofills)]]="","",IFERROR(($O37*((1+$G$9)^(CU$28)))*(BG37),0))</f>
        <v/>
      </c>
      <c r="CV37" s="371" t="str">
        <f>IF(Table1[[#This Row],[Hospital name (Autofills)]]="","",BH37-BR37)</f>
        <v/>
      </c>
      <c r="CW37" s="372" t="str">
        <f>IF(Table1[[#This Row],[Hospital name (Autofills)]]="","",BI37-BS37)</f>
        <v/>
      </c>
      <c r="CX37" s="372" t="str">
        <f>IF(Table1[[#This Row],[Hospital name (Autofills)]]="","",BJ37-BT37)</f>
        <v/>
      </c>
      <c r="CY37" s="372" t="str">
        <f>IF(Table1[[#This Row],[Hospital name (Autofills)]]="","",BK37-BU37)</f>
        <v/>
      </c>
      <c r="CZ37" s="372" t="str">
        <f>IF(Table1[[#This Row],[Hospital name (Autofills)]]="","",BL37-BV37)</f>
        <v/>
      </c>
      <c r="DA37" s="372" t="str">
        <f>IF(Table1[[#This Row],[Hospital name (Autofills)]]="","",BM37-BW37)</f>
        <v/>
      </c>
      <c r="DB37" s="372" t="str">
        <f>IF(Table1[[#This Row],[Hospital name (Autofills)]]="","",BN37-BX37)</f>
        <v/>
      </c>
      <c r="DC37" s="372" t="str">
        <f>IF(Table1[[#This Row],[Hospital name (Autofills)]]="","",BO37-BY37)</f>
        <v/>
      </c>
      <c r="DD37" s="372" t="str">
        <f>IF(Table1[[#This Row],[Hospital name (Autofills)]]="","",BP37-BZ37)</f>
        <v/>
      </c>
      <c r="DE37" s="373" t="str">
        <f>IF(Table1[[#This Row],[Hospital name (Autofills)]]="","",BQ37-CA37)</f>
        <v/>
      </c>
      <c r="DF37" s="374" t="str">
        <f>IF(Table1[[#This Row],[Hospital name (Autofills)]]="","",SUM(Table1[[#This Row],[Year 1 Savings with Price Growth Cap Alone (millions)]:[Year 10 Savings with Price Growth Cap Alone (millions)]]))</f>
        <v/>
      </c>
      <c r="DG37" s="357" t="str">
        <f>IF(Table1[[#This Row],[Hospital name (Autofills)]]="","",BH37-CB37)</f>
        <v/>
      </c>
      <c r="DH37" s="362" t="str">
        <f>IF(Table1[[#This Row],[Hospital name (Autofills)]]="","",BI37-CC37)</f>
        <v/>
      </c>
      <c r="DI37" s="362" t="str">
        <f>IF(Table1[[#This Row],[Hospital name (Autofills)]]="","",BJ37-CD37)</f>
        <v/>
      </c>
      <c r="DJ37" s="362" t="str">
        <f>IF(Table1[[#This Row],[Hospital name (Autofills)]]="","",BK37-CE37)</f>
        <v/>
      </c>
      <c r="DK37" s="362" t="str">
        <f>IF(Table1[[#This Row],[Hospital name (Autofills)]]="","",BL37-CF37)</f>
        <v/>
      </c>
      <c r="DL37" s="362" t="str">
        <f>IF(Table1[[#This Row],[Hospital name (Autofills)]]="","",BM37-CG37)</f>
        <v/>
      </c>
      <c r="DM37" s="362" t="str">
        <f>IF(Table1[[#This Row],[Hospital name (Autofills)]]="","",BN37-CH37)</f>
        <v/>
      </c>
      <c r="DN37" s="362" t="str">
        <f>IF(Table1[[#This Row],[Hospital name (Autofills)]]="","",BO37-CI37)</f>
        <v/>
      </c>
      <c r="DO37" s="362" t="str">
        <f>IF(Table1[[#This Row],[Hospital name (Autofills)]]="","",BP37-CJ37)</f>
        <v/>
      </c>
      <c r="DP37" s="362" t="str">
        <f>IF(Table1[[#This Row],[Hospital name (Autofills)]]="","",BQ37-CK37)</f>
        <v/>
      </c>
      <c r="DQ37" s="362" t="str">
        <f>IF(Table1[[#This Row],[Hospital name (Autofills)]]="","",SUM(Table1[[#This Row],[Year 1 Savings with Price Growth Cap + Price Cap (No Glide Path) (millions)]:[Year 10 Savings with Price Growth Cap + Price Cap (No Glide Path) (millions)]]))</f>
        <v/>
      </c>
      <c r="DR37" s="363" t="str">
        <f>IF(Table1[[#This Row],[Hospital name (Autofills)]]="","",BH37-CL37)</f>
        <v/>
      </c>
      <c r="DS37" s="364" t="str">
        <f>IF(Table1[[#This Row],[Hospital name (Autofills)]]="","",BI37-CM37)</f>
        <v/>
      </c>
      <c r="DT37" s="364" t="str">
        <f>IF(Table1[[#This Row],[Hospital name (Autofills)]]="","",BJ37-CN37)</f>
        <v/>
      </c>
      <c r="DU37" s="364" t="str">
        <f>IF(Table1[[#This Row],[Hospital name (Autofills)]]="","",BK37-CO37)</f>
        <v/>
      </c>
      <c r="DV37" s="364" t="str">
        <f>IF(Table1[[#This Row],[Hospital name (Autofills)]]="","",BL37-CP37)</f>
        <v/>
      </c>
      <c r="DW37" s="364" t="str">
        <f>IF(Table1[[#This Row],[Hospital name (Autofills)]]="","",BM37-CQ37)</f>
        <v/>
      </c>
      <c r="DX37" s="364" t="str">
        <f>IF(Table1[[#This Row],[Hospital name (Autofills)]]="","",BN37-CR37)</f>
        <v/>
      </c>
      <c r="DY37" s="364" t="str">
        <f>IF(Table1[[#This Row],[Hospital name (Autofills)]]="","",BO37-CS37)</f>
        <v/>
      </c>
      <c r="DZ37" s="364" t="str">
        <f>IF(Table1[[#This Row],[Hospital name (Autofills)]]="","",BP37-CT37)</f>
        <v/>
      </c>
      <c r="EA37" s="364" t="str">
        <f>IF(Table1[[#This Row],[Hospital name (Autofills)]]="","",BQ37-CU37)</f>
        <v/>
      </c>
      <c r="EB37" s="365" t="str">
        <f>IF(Table1[[#This Row],[Hospital name (Autofills)]]="","",SUM(Table1[[#This Row],[Year 1 Savings with Price Growth Cap + Price Cap Glide Path (millions)]:[Year 10 Savings with Price Growth Cap + Price Cap Glide Path (millions)]]))</f>
        <v/>
      </c>
      <c r="ED37" s="131"/>
    </row>
    <row r="38" spans="2:134" ht="12" customHeight="1">
      <c r="B38" s="332"/>
      <c r="C38" s="337" t="str">
        <f>IF(B38=0,"",_xlfn.XLOOKUP(B38,'4. User Repricing Data'!A:A,'4. User Repricing Data'!B:B,""))</f>
        <v/>
      </c>
      <c r="D38" s="292" t="str">
        <f>IF(B38=0,"",_xlfn.XLOOKUP(B38,'4. User Repricing Data'!A:A,'4. User Repricing Data'!D:D,""))</f>
        <v/>
      </c>
      <c r="E38" s="108" t="str">
        <f>IF(B38=0,"",_xlfn.XLOOKUP(B38,'4. User Repricing Data'!A:A,'4. User Repricing Data'!F:F,""))</f>
        <v/>
      </c>
      <c r="F38" s="338" t="str">
        <f>IF(B38=0,"",_xlfn.XLOOKUP(B38,'4. User Repricing Data'!A:A,'4. User Repricing Data'!E:E,""))</f>
        <v/>
      </c>
      <c r="G38" s="108" t="str">
        <f>IF(G$29="CAH",Table1[[#This Row],[CAH? (Y/N) (Autofills)]],"")</f>
        <v/>
      </c>
      <c r="H38" s="109" t="str">
        <f>IF(H$29="CAH",Table1[[#This Row],[CAH? (Y/N) (Autofills)]],"")</f>
        <v/>
      </c>
      <c r="I38" s="366" t="str">
        <f>IF(Table1[[#This Row],[Hospital name (Autofills)]]="","",IF(OR(AND(G38="Y",$G$17="Y"),AND(H38="Y",$G$18="Y")),"Y","N"))</f>
        <v/>
      </c>
      <c r="J38" s="366" t="str">
        <f>IF(Table1[[#This Row],[Hospital name (Autofills)]]="","",IF(OR(AND(G38="Y",$G$22="Y",$G$19="Y"),AND(H38="Y",$G$23="Y",$G$19="Y")),"Y","N"))</f>
        <v/>
      </c>
      <c r="K38" s="367" t="str">
        <f>IF(Table1[[#This Row],[Hospital name (Autofills)]]="","",_xlfn.XLOOKUP(B38,'4. User Repricing Data'!A:A,'4. User Repricing Data'!G:G))</f>
        <v/>
      </c>
      <c r="L38" s="364" t="str">
        <f>IF(Table1[[#This Row],[Hospital name (Autofills)]]="","",_xlfn.XLOOKUP(B38,'4. User Repricing Data'!A:A,'4. User Repricing Data'!H:H))</f>
        <v/>
      </c>
      <c r="M38" s="342" t="str">
        <f>IF(Table1[[#This Row],[Hospital name (Autofills)]]="","",((1+G$7)^G$6-1))</f>
        <v/>
      </c>
      <c r="N38" s="343" t="str">
        <f>IF(Table1[[#This Row],[Hospital name (Autofills)]]="","",IFERROR(K38*(1+Table1[[#This Row],[Cumulative Inflation Adjustment (Autofills)]]),0))</f>
        <v/>
      </c>
      <c r="O38" s="344" t="str">
        <f>IF(Table1[[#This Row],[Hospital name (Autofills)]]="","",IFERROR(L38*(1+Table1[[#This Row],[Cumulative Inflation Adjustment (Autofills)]]),0))</f>
        <v/>
      </c>
      <c r="P38" s="345" t="str">
        <f>IF(Table1[[#This Row],[Hospital name (Autofills)]]="","",IFERROR(N38/O38,0))</f>
        <v/>
      </c>
      <c r="Q38" s="346" t="str">
        <f>IF(Table1[[#This Row],[Hospital name (Autofills)]]="","",IFERROR(($N38*($G$10+1)^Q$28)/($O38*($G$9+1)^Q$28),0))</f>
        <v/>
      </c>
      <c r="R38" s="346" t="str">
        <f>IF(Table1[[#This Row],[Hospital name (Autofills)]]="","",IFERROR(($N38*($G$10+1)^R$28)/($O38*($G$9+1)^R$28),0))</f>
        <v/>
      </c>
      <c r="S38" s="346" t="str">
        <f>IF(Table1[[#This Row],[Hospital name (Autofills)]]="","",IFERROR(($N38*($G$10+1)^S$28)/($O38*($G$9+1)^S$28),0))</f>
        <v/>
      </c>
      <c r="T38" s="346" t="str">
        <f>IF(Table1[[#This Row],[Hospital name (Autofills)]]="","",IFERROR(($N38*($G$10+1)^T$28)/($O38*($G$9+1)^T$28),0))</f>
        <v/>
      </c>
      <c r="U38" s="346" t="str">
        <f>IF(Table1[[#This Row],[Hospital name (Autofills)]]="","",IFERROR(($N38*($G$10+1)^U$28)/($O38*($G$9+1)^U$28),0))</f>
        <v/>
      </c>
      <c r="V38" s="346" t="str">
        <f>IF(Table1[[#This Row],[Hospital name (Autofills)]]="","",IFERROR(($N38*($G$10+1)^V$28)/($O38*($G$9+1)^V$28),0))</f>
        <v/>
      </c>
      <c r="W38" s="346" t="str">
        <f>IF(Table1[[#This Row],[Hospital name (Autofills)]]="","",IFERROR(($N38*($G$10+1)^W$28)/($O38*($G$9+1)^W$28),0))</f>
        <v/>
      </c>
      <c r="X38" s="346" t="str">
        <f>IF(Table1[[#This Row],[Hospital name (Autofills)]]="","",IFERROR(($N38*($G$10+1)^X$28)/($O38*($G$9+1)^X$28),0))</f>
        <v/>
      </c>
      <c r="Y38" s="346" t="str">
        <f>IF(Table1[[#This Row],[Hospital name (Autofills)]]="","",IFERROR(($N38*($G$10+1)^Y$28)/($O38*($G$9+1)^Y$28),0))</f>
        <v/>
      </c>
      <c r="Z38" s="347" t="str">
        <f>IF(Table1[[#This Row],[Hospital name (Autofills)]]="","",IFERROR(($N38*($G$10+1)^Z$28)/($O38*($G$9+1)^Z$28),0))</f>
        <v/>
      </c>
      <c r="AA38" s="345" t="str">
        <f>IF(Table1[[#This Row],[Hospital name (Autofills)]]="","",IFERROR(N38/O38,0))</f>
        <v/>
      </c>
      <c r="AB38" s="368" t="str">
        <f>IF(Table1[[#This Row],[Hospital name (Autofills)]]="","",IFERROR(IF($J38="Y",Q38,IF($G$19="N",Q38,($N38*($G$10+1)^IF(AB$28&lt;$G$21,AB$28,$G$21-1)*($G$20+1)^(MAX((AB$28-$G$21+1),0)))/($O38*($G$9+1)^AB$28))),0))</f>
        <v/>
      </c>
      <c r="AC38" s="368" t="str">
        <f>IF(Table1[[#This Row],[Hospital name (Autofills)]]="","",IFERROR(IF($J38="Y",R38,IF($G$19="N",R38,($N38*($G$10+1)^IF(AC$28&lt;$G$21,AC$28,$G$21-1)*($G$20+1)^(MAX((AC$28-$G$21+1),0)))/($O38*($G$9+1)^AC$28))),0))</f>
        <v/>
      </c>
      <c r="AD38" s="368" t="str">
        <f>IF(Table1[[#This Row],[Hospital name (Autofills)]]="","",IFERROR(IF($J38="Y",S38,IF($G$19="N",S38,($N38*($G$10+1)^IF(AD$28&lt;$G$21,AD$28,$G$21-1)*($G$20+1)^(MAX((AD$28-$G$21+1),0)))/($O38*($G$9+1)^AD$28))),0))</f>
        <v/>
      </c>
      <c r="AE38" s="368" t="str">
        <f>IF(Table1[[#This Row],[Hospital name (Autofills)]]="","",IFERROR(IF($J38="Y",T38,IF($G$19="N",T38,($N38*($G$10+1)^IF(AE$28&lt;$G$21,AE$28,$G$21-1)*($G$20+1)^(MAX((AE$28-$G$21+1),0)))/($O38*($G$9+1)^AE$28))),0))</f>
        <v/>
      </c>
      <c r="AF38" s="368" t="str">
        <f>IF(Table1[[#This Row],[Hospital name (Autofills)]]="","",IFERROR(IF($J38="Y",U38,IF($G$19="N",U38,($N38*($G$10+1)^IF(AF$28&lt;$G$21,AF$28,$G$21-1)*($G$20+1)^(MAX((AF$28-$G$21+1),0)))/($O38*($G$9+1)^AF$28))),0))</f>
        <v/>
      </c>
      <c r="AG38" s="368" t="str">
        <f>IF(Table1[[#This Row],[Hospital name (Autofills)]]="","",IFERROR(IF($J38="Y",V38,IF($G$19="N",V38,($N38*($G$10+1)^IF(AG$28&lt;$G$21,AG$28,$G$21-1)*($G$20+1)^(MAX((AG$28-$G$21+1),0)))/($O38*($G$9+1)^AG$28))),0))</f>
        <v/>
      </c>
      <c r="AH38" s="368" t="str">
        <f>IF(Table1[[#This Row],[Hospital name (Autofills)]]="","",IFERROR(IF($J38="Y",W38,IF($G$19="N",W38,($N38*($G$10+1)^IF(AH$28&lt;$G$21,AH$28,$G$21-1)*($G$20+1)^(MAX((AH$28-$G$21+1),0)))/($O38*($G$9+1)^AH$28))),0))</f>
        <v/>
      </c>
      <c r="AI38" s="368" t="str">
        <f>IF(Table1[[#This Row],[Hospital name (Autofills)]]="","",IFERROR(IF($J38="Y",X38,IF($G$19="N",X38,($N38*($G$10+1)^IF(AI$28&lt;$G$21,AI$28,$G$21-1)*($G$20+1)^(MAX((AI$28-$G$21+1),0)))/($O38*($G$9+1)^AI$28))),0))</f>
        <v/>
      </c>
      <c r="AJ38" s="368" t="str">
        <f>IF(Table1[[#This Row],[Hospital name (Autofills)]]="","",IFERROR(IF($J38="Y",Y38,IF($G$19="N",Y38,($N38*($G$10+1)^IF(AJ$28&lt;$G$21,AJ$28,$G$21-1)*($G$20+1)^(MAX((AJ$28-$G$21+1),0)))/($O38*($G$9+1)^AJ$28))),0))</f>
        <v/>
      </c>
      <c r="AK38" s="369" t="str">
        <f>IF(Table1[[#This Row],[Hospital name (Autofills)]]="","",IFERROR(IF($J38="Y",Z38,IF($G$19="N",Z38,($N38*($G$10+1)^IF(AK$28&lt;$G$21,AK$28,$G$21-1)*($G$20+1)^(MAX((AK$28-$G$21+1),0)))/($O38*($G$9+1)^AK$28))),0))</f>
        <v/>
      </c>
      <c r="AL38" s="349" t="str">
        <f t="shared" si="0"/>
        <v/>
      </c>
      <c r="AM38" s="350" t="str">
        <f>IF(Table1[[#This Row],[Hospital name (Autofills)]]="","",IF(AND($I38="Y", $G$17="Y"), AB38,
    IF(OR(AND($G$13="Y", AM$28 &gt;= $G$14), $G$13="N"),
        IF(OR(AB38 &gt;= $G$12, AL38 = $G$12),
            $G$12,
            AB38),
        AB38))
)</f>
        <v/>
      </c>
      <c r="AN38" s="350" t="str">
        <f>IF(Table1[[#This Row],[Hospital name (Autofills)]]="","",IF(AND($I38="Y", $G$17="Y"), AC38,
    IF(OR(AND($G$13="Y", AN$28 &gt;= $G$14), $G$13="N"),
        IF(OR(AC38 &gt;= $G$12, AM38 = $G$12),
            $G$12,
            AC38),
        AC38)
))</f>
        <v/>
      </c>
      <c r="AO38" s="350" t="str">
        <f>IF(Table1[[#This Row],[Hospital name (Autofills)]]="","",IF(AND($I38="Y", $G$17="Y"), AD38,
    IF(OR(AND($G$13="Y", AO$28 &gt;= $G$14), $G$13="N"),
        IF(OR(AD38 &gt;= $G$12, AN38 = $G$12),
            MIN(AD38,$G$12),
            AD38),
        AD38)
))</f>
        <v/>
      </c>
      <c r="AP38" s="350" t="str">
        <f>IF(Table1[[#This Row],[Hospital name (Autofills)]]="","",IF(AND($I38="Y", $G$17="Y"), AE38,
    IF(OR(AND($G$13="Y", AP$28 &gt;= $G$14), $G$13="N"),
        IF(OR(AE38 &gt;= $G$12, AO38 = $G$12),
            MIN(AE38,$G$12),
            AE38),
        AE38)
))</f>
        <v/>
      </c>
      <c r="AQ38" s="350" t="str">
        <f>IF(Table1[[#This Row],[Hospital name (Autofills)]]="","",IF(AND($I38="Y", $G$17="Y"), AF38,
    IF(OR(AND($G$13="Y", AQ$28 &gt;= $G$14), $G$13="N"),
        IF(OR(AF38 &gt;= $G$12, AP38 = $G$12),
            MIN(AF38,$G$12),
            AF38),
        AF38)
))</f>
        <v/>
      </c>
      <c r="AR38" s="350" t="str">
        <f>IF(Table1[[#This Row],[Hospital name (Autofills)]]="","",IF(AND($I38="Y", $G$17="Y"), AG38,
    IF(OR(AND($G$13="Y", AR$28 &gt;= $G$14), $G$13="N"),
        IF(OR(AG38 &gt;= $G$12, AQ38 = $G$12),
            MIN(AG38,$G$12),
            AG38),
        AG38)
))</f>
        <v/>
      </c>
      <c r="AS38" s="350" t="str">
        <f>IF(Table1[[#This Row],[Hospital name (Autofills)]]="","",IF(AND($I38="Y", $G$17="Y"), AH38,
    IF(OR(AND($G$13="Y", AS$28 &gt;= $G$14), $G$13="N"),
        IF(OR(AH38 &gt;= $G$12, AR38 = $G$12),
            MIN(AH38,$G$12),
            AH38),
        AH38)
))</f>
        <v/>
      </c>
      <c r="AT38" s="350" t="str">
        <f>IF(Table1[[#This Row],[Hospital name (Autofills)]]="","",IF(AND($I38="Y", $G$17="Y"), AI38,
    IF(OR(AND($G$13="Y", AT$28 &gt;= $G$14), $G$13="N"),
        IF(OR(AI38 &gt;= $G$12, AS38 = $G$12),
            MIN(AI38,$G$12),
            AI38),
        AI38)
))</f>
        <v/>
      </c>
      <c r="AU38" s="350" t="str">
        <f>IF(Table1[[#This Row],[Hospital name (Autofills)]]="","",IF(AND($I38="Y", $G$17="Y"), AJ38,
    IF(OR(AND($G$13="Y", AU$28 &gt;= $G$14), $G$13="N"),
        IF(OR(AJ38 &gt;= $G$12, AT38 = $G$12),
            MIN(AJ38,$G$12),
            AJ38),
        AJ38)
))</f>
        <v/>
      </c>
      <c r="AV38" s="350" t="str">
        <f>IF(Table1[[#This Row],[Hospital name (Autofills)]]="","",IF(AND($I38="Y", $G$17="Y"), AK38,
    IF(OR(AND($G$13="Y", AV$28 &gt;= $G$14), $G$13="N"),
        IF(OR(AK38 &gt;= $G$12, AU38 = $G$12),
            MIN(AK38,$G$12),
            AK38),
        AK38)
))</f>
        <v/>
      </c>
      <c r="AW38" s="345" t="str">
        <f>IFERROR(Table1[[#This Row],[Year 0 Relative Price]],"")</f>
        <v/>
      </c>
      <c r="AX38" s="350" t="str">
        <f t="shared" si="1"/>
        <v/>
      </c>
      <c r="AY38" s="350" t="str">
        <f t="shared" si="2"/>
        <v/>
      </c>
      <c r="AZ38" s="350" t="str">
        <f t="shared" si="3"/>
        <v/>
      </c>
      <c r="BA38" s="350" t="str">
        <f t="shared" si="4"/>
        <v/>
      </c>
      <c r="BB38" s="350" t="str">
        <f t="shared" si="5"/>
        <v/>
      </c>
      <c r="BC38" s="350" t="str">
        <f t="shared" si="6"/>
        <v/>
      </c>
      <c r="BD38" s="350" t="str">
        <f t="shared" si="7"/>
        <v/>
      </c>
      <c r="BE38" s="350" t="str">
        <f t="shared" si="8"/>
        <v/>
      </c>
      <c r="BF38" s="350" t="str">
        <f t="shared" si="9"/>
        <v/>
      </c>
      <c r="BG38" s="351" t="str">
        <f t="shared" si="10"/>
        <v/>
      </c>
      <c r="BH38" s="352" t="str">
        <f>IF(Table1[[#This Row],[Hospital name (Autofills)]]="","",IFERROR($N38*($G$10+1)^BH$28,0))</f>
        <v/>
      </c>
      <c r="BI38" s="353" t="str">
        <f>IF(Table1[[#This Row],[Hospital name (Autofills)]]="","",IFERROR($N38*($G$10+1)^BI$28,0))</f>
        <v/>
      </c>
      <c r="BJ38" s="353" t="str">
        <f>IF(Table1[[#This Row],[Hospital name (Autofills)]]="","",IFERROR($N38*($G$10+1)^BJ$28,0))</f>
        <v/>
      </c>
      <c r="BK38" s="353" t="str">
        <f>IF(Table1[[#This Row],[Hospital name (Autofills)]]="","",IFERROR($N38*($G$10+1)^BK$28,0))</f>
        <v/>
      </c>
      <c r="BL38" s="353" t="str">
        <f>IF(Table1[[#This Row],[Hospital name (Autofills)]]="","",IFERROR($N38*($G$10+1)^BL$28,0))</f>
        <v/>
      </c>
      <c r="BM38" s="353" t="str">
        <f>IF(Table1[[#This Row],[Hospital name (Autofills)]]="","",IFERROR($N38*($G$10+1)^BM$28,0))</f>
        <v/>
      </c>
      <c r="BN38" s="353" t="str">
        <f>IF(Table1[[#This Row],[Hospital name (Autofills)]]="","",IFERROR($N38*($G$10+1)^BN$28,0))</f>
        <v/>
      </c>
      <c r="BO38" s="353" t="str">
        <f>IF(Table1[[#This Row],[Hospital name (Autofills)]]="","",IFERROR($N38*($G$10+1)^BO$28,0))</f>
        <v/>
      </c>
      <c r="BP38" s="353" t="str">
        <f>IF(Table1[[#This Row],[Hospital name (Autofills)]]="","",IFERROR($N38*($G$10+1)^BP$28,0))</f>
        <v/>
      </c>
      <c r="BQ38" s="354" t="str">
        <f>IF(Table1[[#This Row],[Hospital name (Autofills)]]="","",IFERROR($N38*($G$10+1)^BQ$28,0))</f>
        <v/>
      </c>
      <c r="BR38" s="357" t="str">
        <f>IF(Table1[[#This Row],[Hospital name (Autofills)]]="","",IFERROR(($O38*((1+$G$9)^(BR$28)))*(AB38),0))</f>
        <v/>
      </c>
      <c r="BS38" s="362" t="str">
        <f>IF(Table1[[#This Row],[Hospital name (Autofills)]]="","",IFERROR(($O38*((1+$G$9)^(BS$28)))*(AC38),0))</f>
        <v/>
      </c>
      <c r="BT38" s="362" t="str">
        <f>IF(Table1[[#This Row],[Hospital name (Autofills)]]="","",IFERROR(($O38*((1+$G$9)^(BT$28)))*(AD38),0))</f>
        <v/>
      </c>
      <c r="BU38" s="362" t="str">
        <f>IF(Table1[[#This Row],[Hospital name (Autofills)]]="","",IFERROR(($O38*((1+$G$9)^(BU$28)))*(AE38),0))</f>
        <v/>
      </c>
      <c r="BV38" s="362" t="str">
        <f>IF(Table1[[#This Row],[Hospital name (Autofills)]]="","",IFERROR(($O38*((1+$G$9)^(BV$28)))*(AF38),0))</f>
        <v/>
      </c>
      <c r="BW38" s="362" t="str">
        <f>IF(Table1[[#This Row],[Hospital name (Autofills)]]="","",IFERROR(($O38*((1+$G$9)^(BW$28)))*(AG38),0))</f>
        <v/>
      </c>
      <c r="BX38" s="362" t="str">
        <f>IF(Table1[[#This Row],[Hospital name (Autofills)]]="","",IFERROR(($O38*((1+$G$9)^(BX$28)))*(AH38),0))</f>
        <v/>
      </c>
      <c r="BY38" s="362" t="str">
        <f>IF(Table1[[#This Row],[Hospital name (Autofills)]]="","",IFERROR(($O38*((1+$G$9)^(BY$28)))*(AI38),0))</f>
        <v/>
      </c>
      <c r="BZ38" s="362" t="str">
        <f>IF(Table1[[#This Row],[Hospital name (Autofills)]]="","",IFERROR(($O38*((1+$G$9)^(BZ$28)))*(AJ38),0))</f>
        <v/>
      </c>
      <c r="CA38" s="370" t="str">
        <f>IF(Table1[[#This Row],[Hospital name (Autofills)]]="","",IFERROR(($O38*((1+$G$9)^(CA$28)))*(AK38),0))</f>
        <v/>
      </c>
      <c r="CB38" s="343" t="str">
        <f>IF(Table1[[#This Row],[Hospital name (Autofills)]]="","",IFERROR(($O38*((1+$G$9)^(CB$28)))*(AM38),0))</f>
        <v/>
      </c>
      <c r="CC38" s="362" t="str">
        <f>IF(Table1[[#This Row],[Hospital name (Autofills)]]="","",IFERROR(($O38*((1+$G$9)^(CC$28)))*(AN38),0))</f>
        <v/>
      </c>
      <c r="CD38" s="362" t="str">
        <f>IF(Table1[[#This Row],[Hospital name (Autofills)]]="","",IFERROR(($O38*((1+$G$9)^(CD$28)))*(AO38),0))</f>
        <v/>
      </c>
      <c r="CE38" s="362" t="str">
        <f>IF(Table1[[#This Row],[Hospital name (Autofills)]]="","",IFERROR(($O38*((1+$G$9)^(CE$28)))*(AP38),0))</f>
        <v/>
      </c>
      <c r="CF38" s="362" t="str">
        <f>IF(Table1[[#This Row],[Hospital name (Autofills)]]="","",IFERROR(($O38*((1+$G$9)^(CF$28)))*(AQ38),0))</f>
        <v/>
      </c>
      <c r="CG38" s="362" t="str">
        <f>IF(Table1[[#This Row],[Hospital name (Autofills)]]="","",IFERROR(($O38*((1+$G$9)^(CG$28)))*(AR38),0))</f>
        <v/>
      </c>
      <c r="CH38" s="362" t="str">
        <f>IF(Table1[[#This Row],[Hospital name (Autofills)]]="","",IFERROR(($O38*((1+$G$9)^(CH$28)))*(AS38),0))</f>
        <v/>
      </c>
      <c r="CI38" s="362" t="str">
        <f>IF(Table1[[#This Row],[Hospital name (Autofills)]]="","",IFERROR(($O38*((1+$G$9)^(CI$28)))*(AT38),0))</f>
        <v/>
      </c>
      <c r="CJ38" s="362" t="str">
        <f>IF(Table1[[#This Row],[Hospital name (Autofills)]]="","",IFERROR(($O38*((1+$G$9)^(CJ$28)))*(AU38),0))</f>
        <v/>
      </c>
      <c r="CK38" s="344" t="str">
        <f>IF(Table1[[#This Row],[Hospital name (Autofills)]]="","",IFERROR(($O38*((1+$G$9)^(CK$28)))*(AV38),0))</f>
        <v/>
      </c>
      <c r="CL38" s="357" t="str">
        <f>IF(Table1[[#This Row],[Hospital name (Autofills)]]="","",IFERROR(($O38*((1+$G$9)^(CL$28)))*(AX38),0))</f>
        <v/>
      </c>
      <c r="CM38" s="362" t="str">
        <f>IF(Table1[[#This Row],[Hospital name (Autofills)]]="","",IFERROR(($O38*((1+$G$9)^(CM$28)))*(AY38),0))</f>
        <v/>
      </c>
      <c r="CN38" s="362" t="str">
        <f>IF(Table1[[#This Row],[Hospital name (Autofills)]]="","",IFERROR(($O38*((1+$G$9)^(CN$28)))*(AZ38),0))</f>
        <v/>
      </c>
      <c r="CO38" s="362" t="str">
        <f>IF(Table1[[#This Row],[Hospital name (Autofills)]]="","",IFERROR(($O38*((1+$G$9)^(CO$28)))*(BA38),0))</f>
        <v/>
      </c>
      <c r="CP38" s="362" t="str">
        <f>IF(Table1[[#This Row],[Hospital name (Autofills)]]="","",IFERROR(($O38*((1+$G$9)^(CP$28)))*(BB38),0))</f>
        <v/>
      </c>
      <c r="CQ38" s="362" t="str">
        <f>IF(Table1[[#This Row],[Hospital name (Autofills)]]="","",IFERROR(($O38*((1+$G$9)^(CQ$28)))*(BC38),0))</f>
        <v/>
      </c>
      <c r="CR38" s="362" t="str">
        <f>IF(Table1[[#This Row],[Hospital name (Autofills)]]="","",IFERROR(($O38*((1+$G$9)^(CR$28)))*(BD38),0))</f>
        <v/>
      </c>
      <c r="CS38" s="362" t="str">
        <f>IF(Table1[[#This Row],[Hospital name (Autofills)]]="","",IFERROR(($O38*((1+$G$9)^(CS$28)))*(BE38),0))</f>
        <v/>
      </c>
      <c r="CT38" s="362" t="str">
        <f>IF(Table1[[#This Row],[Hospital name (Autofills)]]="","",IFERROR(($O38*((1+$G$9)^(CT$28)))*(BF38),0))</f>
        <v/>
      </c>
      <c r="CU38" s="370" t="str">
        <f>IF(Table1[[#This Row],[Hospital name (Autofills)]]="","",IFERROR(($O38*((1+$G$9)^(CU$28)))*(BG38),0))</f>
        <v/>
      </c>
      <c r="CV38" s="371" t="str">
        <f>IF(Table1[[#This Row],[Hospital name (Autofills)]]="","",BH38-BR38)</f>
        <v/>
      </c>
      <c r="CW38" s="372" t="str">
        <f>IF(Table1[[#This Row],[Hospital name (Autofills)]]="","",BI38-BS38)</f>
        <v/>
      </c>
      <c r="CX38" s="372" t="str">
        <f>IF(Table1[[#This Row],[Hospital name (Autofills)]]="","",BJ38-BT38)</f>
        <v/>
      </c>
      <c r="CY38" s="372" t="str">
        <f>IF(Table1[[#This Row],[Hospital name (Autofills)]]="","",BK38-BU38)</f>
        <v/>
      </c>
      <c r="CZ38" s="372" t="str">
        <f>IF(Table1[[#This Row],[Hospital name (Autofills)]]="","",BL38-BV38)</f>
        <v/>
      </c>
      <c r="DA38" s="372" t="str">
        <f>IF(Table1[[#This Row],[Hospital name (Autofills)]]="","",BM38-BW38)</f>
        <v/>
      </c>
      <c r="DB38" s="372" t="str">
        <f>IF(Table1[[#This Row],[Hospital name (Autofills)]]="","",BN38-BX38)</f>
        <v/>
      </c>
      <c r="DC38" s="372" t="str">
        <f>IF(Table1[[#This Row],[Hospital name (Autofills)]]="","",BO38-BY38)</f>
        <v/>
      </c>
      <c r="DD38" s="372" t="str">
        <f>IF(Table1[[#This Row],[Hospital name (Autofills)]]="","",BP38-BZ38)</f>
        <v/>
      </c>
      <c r="DE38" s="373" t="str">
        <f>IF(Table1[[#This Row],[Hospital name (Autofills)]]="","",BQ38-CA38)</f>
        <v/>
      </c>
      <c r="DF38" s="374" t="str">
        <f>IF(Table1[[#This Row],[Hospital name (Autofills)]]="","",SUM(Table1[[#This Row],[Year 1 Savings with Price Growth Cap Alone (millions)]:[Year 10 Savings with Price Growth Cap Alone (millions)]]))</f>
        <v/>
      </c>
      <c r="DG38" s="357" t="str">
        <f>IF(Table1[[#This Row],[Hospital name (Autofills)]]="","",BH38-CB38)</f>
        <v/>
      </c>
      <c r="DH38" s="362" t="str">
        <f>IF(Table1[[#This Row],[Hospital name (Autofills)]]="","",BI38-CC38)</f>
        <v/>
      </c>
      <c r="DI38" s="362" t="str">
        <f>IF(Table1[[#This Row],[Hospital name (Autofills)]]="","",BJ38-CD38)</f>
        <v/>
      </c>
      <c r="DJ38" s="362" t="str">
        <f>IF(Table1[[#This Row],[Hospital name (Autofills)]]="","",BK38-CE38)</f>
        <v/>
      </c>
      <c r="DK38" s="362" t="str">
        <f>IF(Table1[[#This Row],[Hospital name (Autofills)]]="","",BL38-CF38)</f>
        <v/>
      </c>
      <c r="DL38" s="362" t="str">
        <f>IF(Table1[[#This Row],[Hospital name (Autofills)]]="","",BM38-CG38)</f>
        <v/>
      </c>
      <c r="DM38" s="362" t="str">
        <f>IF(Table1[[#This Row],[Hospital name (Autofills)]]="","",BN38-CH38)</f>
        <v/>
      </c>
      <c r="DN38" s="362" t="str">
        <f>IF(Table1[[#This Row],[Hospital name (Autofills)]]="","",BO38-CI38)</f>
        <v/>
      </c>
      <c r="DO38" s="362" t="str">
        <f>IF(Table1[[#This Row],[Hospital name (Autofills)]]="","",BP38-CJ38)</f>
        <v/>
      </c>
      <c r="DP38" s="362" t="str">
        <f>IF(Table1[[#This Row],[Hospital name (Autofills)]]="","",BQ38-CK38)</f>
        <v/>
      </c>
      <c r="DQ38" s="362" t="str">
        <f>IF(Table1[[#This Row],[Hospital name (Autofills)]]="","",SUM(Table1[[#This Row],[Year 1 Savings with Price Growth Cap + Price Cap (No Glide Path) (millions)]:[Year 10 Savings with Price Growth Cap + Price Cap (No Glide Path) (millions)]]))</f>
        <v/>
      </c>
      <c r="DR38" s="363" t="str">
        <f>IF(Table1[[#This Row],[Hospital name (Autofills)]]="","",BH38-CL38)</f>
        <v/>
      </c>
      <c r="DS38" s="364" t="str">
        <f>IF(Table1[[#This Row],[Hospital name (Autofills)]]="","",BI38-CM38)</f>
        <v/>
      </c>
      <c r="DT38" s="364" t="str">
        <f>IF(Table1[[#This Row],[Hospital name (Autofills)]]="","",BJ38-CN38)</f>
        <v/>
      </c>
      <c r="DU38" s="364" t="str">
        <f>IF(Table1[[#This Row],[Hospital name (Autofills)]]="","",BK38-CO38)</f>
        <v/>
      </c>
      <c r="DV38" s="364" t="str">
        <f>IF(Table1[[#This Row],[Hospital name (Autofills)]]="","",BL38-CP38)</f>
        <v/>
      </c>
      <c r="DW38" s="364" t="str">
        <f>IF(Table1[[#This Row],[Hospital name (Autofills)]]="","",BM38-CQ38)</f>
        <v/>
      </c>
      <c r="DX38" s="364" t="str">
        <f>IF(Table1[[#This Row],[Hospital name (Autofills)]]="","",BN38-CR38)</f>
        <v/>
      </c>
      <c r="DY38" s="364" t="str">
        <f>IF(Table1[[#This Row],[Hospital name (Autofills)]]="","",BO38-CS38)</f>
        <v/>
      </c>
      <c r="DZ38" s="364" t="str">
        <f>IF(Table1[[#This Row],[Hospital name (Autofills)]]="","",BP38-CT38)</f>
        <v/>
      </c>
      <c r="EA38" s="364" t="str">
        <f>IF(Table1[[#This Row],[Hospital name (Autofills)]]="","",BQ38-CU38)</f>
        <v/>
      </c>
      <c r="EB38" s="365" t="str">
        <f>IF(Table1[[#This Row],[Hospital name (Autofills)]]="","",SUM(Table1[[#This Row],[Year 1 Savings with Price Growth Cap + Price Cap Glide Path (millions)]:[Year 10 Savings with Price Growth Cap + Price Cap Glide Path (millions)]]))</f>
        <v/>
      </c>
    </row>
    <row r="39" spans="2:134" ht="12" customHeight="1">
      <c r="B39" s="332"/>
      <c r="C39" s="337" t="str">
        <f>IF(B39=0,"",_xlfn.XLOOKUP(B39,'4. User Repricing Data'!A:A,'4. User Repricing Data'!B:B,""))</f>
        <v/>
      </c>
      <c r="D39" s="292" t="str">
        <f>IF(B39=0,"",_xlfn.XLOOKUP(B39,'4. User Repricing Data'!A:A,'4. User Repricing Data'!D:D,""))</f>
        <v/>
      </c>
      <c r="E39" s="108" t="str">
        <f>IF(B39=0,"",_xlfn.XLOOKUP(B39,'4. User Repricing Data'!A:A,'4. User Repricing Data'!F:F,""))</f>
        <v/>
      </c>
      <c r="F39" s="338" t="str">
        <f>IF(B39=0,"",_xlfn.XLOOKUP(B39,'4. User Repricing Data'!A:A,'4. User Repricing Data'!E:E,""))</f>
        <v/>
      </c>
      <c r="G39" s="108" t="str">
        <f>IF(G$29="CAH",Table1[[#This Row],[CAH? (Y/N) (Autofills)]],"")</f>
        <v/>
      </c>
      <c r="H39" s="109" t="str">
        <f>IF(H$29="CAH",Table1[[#This Row],[CAH? (Y/N) (Autofills)]],"")</f>
        <v/>
      </c>
      <c r="I39" s="366" t="str">
        <f>IF(Table1[[#This Row],[Hospital name (Autofills)]]="","",IF(OR(AND(G39="Y",$G$17="Y"),AND(H39="Y",$G$18="Y")),"Y","N"))</f>
        <v/>
      </c>
      <c r="J39" s="366" t="str">
        <f>IF(Table1[[#This Row],[Hospital name (Autofills)]]="","",IF(OR(AND(G39="Y",$G$22="Y",$G$19="Y"),AND(H39="Y",$G$23="Y",$G$19="Y")),"Y","N"))</f>
        <v/>
      </c>
      <c r="K39" s="367" t="str">
        <f>IF(Table1[[#This Row],[Hospital name (Autofills)]]="","",_xlfn.XLOOKUP(B39,'4. User Repricing Data'!A:A,'4. User Repricing Data'!G:G))</f>
        <v/>
      </c>
      <c r="L39" s="364" t="str">
        <f>IF(Table1[[#This Row],[Hospital name (Autofills)]]="","",_xlfn.XLOOKUP(B39,'4. User Repricing Data'!A:A,'4. User Repricing Data'!H:H))</f>
        <v/>
      </c>
      <c r="M39" s="342" t="str">
        <f>IF(Table1[[#This Row],[Hospital name (Autofills)]]="","",((1+G$7)^G$6-1))</f>
        <v/>
      </c>
      <c r="N39" s="343" t="str">
        <f>IF(Table1[[#This Row],[Hospital name (Autofills)]]="","",IFERROR(K39*(1+Table1[[#This Row],[Cumulative Inflation Adjustment (Autofills)]]),0))</f>
        <v/>
      </c>
      <c r="O39" s="344" t="str">
        <f>IF(Table1[[#This Row],[Hospital name (Autofills)]]="","",IFERROR(L39*(1+Table1[[#This Row],[Cumulative Inflation Adjustment (Autofills)]]),0))</f>
        <v/>
      </c>
      <c r="P39" s="345" t="str">
        <f>IF(Table1[[#This Row],[Hospital name (Autofills)]]="","",IFERROR(N39/O39,0))</f>
        <v/>
      </c>
      <c r="Q39" s="346" t="str">
        <f>IF(Table1[[#This Row],[Hospital name (Autofills)]]="","",IFERROR(($N39*($G$10+1)^Q$28)/($O39*($G$9+1)^Q$28),0))</f>
        <v/>
      </c>
      <c r="R39" s="346" t="str">
        <f>IF(Table1[[#This Row],[Hospital name (Autofills)]]="","",IFERROR(($N39*($G$10+1)^R$28)/($O39*($G$9+1)^R$28),0))</f>
        <v/>
      </c>
      <c r="S39" s="346" t="str">
        <f>IF(Table1[[#This Row],[Hospital name (Autofills)]]="","",IFERROR(($N39*($G$10+1)^S$28)/($O39*($G$9+1)^S$28),0))</f>
        <v/>
      </c>
      <c r="T39" s="346" t="str">
        <f>IF(Table1[[#This Row],[Hospital name (Autofills)]]="","",IFERROR(($N39*($G$10+1)^T$28)/($O39*($G$9+1)^T$28),0))</f>
        <v/>
      </c>
      <c r="U39" s="346" t="str">
        <f>IF(Table1[[#This Row],[Hospital name (Autofills)]]="","",IFERROR(($N39*($G$10+1)^U$28)/($O39*($G$9+1)^U$28),0))</f>
        <v/>
      </c>
      <c r="V39" s="346" t="str">
        <f>IF(Table1[[#This Row],[Hospital name (Autofills)]]="","",IFERROR(($N39*($G$10+1)^V$28)/($O39*($G$9+1)^V$28),0))</f>
        <v/>
      </c>
      <c r="W39" s="346" t="str">
        <f>IF(Table1[[#This Row],[Hospital name (Autofills)]]="","",IFERROR(($N39*($G$10+1)^W$28)/($O39*($G$9+1)^W$28),0))</f>
        <v/>
      </c>
      <c r="X39" s="346" t="str">
        <f>IF(Table1[[#This Row],[Hospital name (Autofills)]]="","",IFERROR(($N39*($G$10+1)^X$28)/($O39*($G$9+1)^X$28),0))</f>
        <v/>
      </c>
      <c r="Y39" s="346" t="str">
        <f>IF(Table1[[#This Row],[Hospital name (Autofills)]]="","",IFERROR(($N39*($G$10+1)^Y$28)/($O39*($G$9+1)^Y$28),0))</f>
        <v/>
      </c>
      <c r="Z39" s="347" t="str">
        <f>IF(Table1[[#This Row],[Hospital name (Autofills)]]="","",IFERROR(($N39*($G$10+1)^Z$28)/($O39*($G$9+1)^Z$28),0))</f>
        <v/>
      </c>
      <c r="AA39" s="345" t="str">
        <f>IF(Table1[[#This Row],[Hospital name (Autofills)]]="","",IFERROR(N39/O39,0))</f>
        <v/>
      </c>
      <c r="AB39" s="368" t="str">
        <f>IF(Table1[[#This Row],[Hospital name (Autofills)]]="","",IFERROR(IF($J39="Y",Q39,IF($G$19="N",Q39,($N39*($G$10+1)^IF(AB$28&lt;$G$21,AB$28,$G$21-1)*($G$20+1)^(MAX((AB$28-$G$21+1),0)))/($O39*($G$9+1)^AB$28))),0))</f>
        <v/>
      </c>
      <c r="AC39" s="368" t="str">
        <f>IF(Table1[[#This Row],[Hospital name (Autofills)]]="","",IFERROR(IF($J39="Y",R39,IF($G$19="N",R39,($N39*($G$10+1)^IF(AC$28&lt;$G$21,AC$28,$G$21-1)*($G$20+1)^(MAX((AC$28-$G$21+1),0)))/($O39*($G$9+1)^AC$28))),0))</f>
        <v/>
      </c>
      <c r="AD39" s="368" t="str">
        <f>IF(Table1[[#This Row],[Hospital name (Autofills)]]="","",IFERROR(IF($J39="Y",S39,IF($G$19="N",S39,($N39*($G$10+1)^IF(AD$28&lt;$G$21,AD$28,$G$21-1)*($G$20+1)^(MAX((AD$28-$G$21+1),0)))/($O39*($G$9+1)^AD$28))),0))</f>
        <v/>
      </c>
      <c r="AE39" s="368" t="str">
        <f>IF(Table1[[#This Row],[Hospital name (Autofills)]]="","",IFERROR(IF($J39="Y",T39,IF($G$19="N",T39,($N39*($G$10+1)^IF(AE$28&lt;$G$21,AE$28,$G$21-1)*($G$20+1)^(MAX((AE$28-$G$21+1),0)))/($O39*($G$9+1)^AE$28))),0))</f>
        <v/>
      </c>
      <c r="AF39" s="368" t="str">
        <f>IF(Table1[[#This Row],[Hospital name (Autofills)]]="","",IFERROR(IF($J39="Y",U39,IF($G$19="N",U39,($N39*($G$10+1)^IF(AF$28&lt;$G$21,AF$28,$G$21-1)*($G$20+1)^(MAX((AF$28-$G$21+1),0)))/($O39*($G$9+1)^AF$28))),0))</f>
        <v/>
      </c>
      <c r="AG39" s="368" t="str">
        <f>IF(Table1[[#This Row],[Hospital name (Autofills)]]="","",IFERROR(IF($J39="Y",V39,IF($G$19="N",V39,($N39*($G$10+1)^IF(AG$28&lt;$G$21,AG$28,$G$21-1)*($G$20+1)^(MAX((AG$28-$G$21+1),0)))/($O39*($G$9+1)^AG$28))),0))</f>
        <v/>
      </c>
      <c r="AH39" s="368" t="str">
        <f>IF(Table1[[#This Row],[Hospital name (Autofills)]]="","",IFERROR(IF($J39="Y",W39,IF($G$19="N",W39,($N39*($G$10+1)^IF(AH$28&lt;$G$21,AH$28,$G$21-1)*($G$20+1)^(MAX((AH$28-$G$21+1),0)))/($O39*($G$9+1)^AH$28))),0))</f>
        <v/>
      </c>
      <c r="AI39" s="368" t="str">
        <f>IF(Table1[[#This Row],[Hospital name (Autofills)]]="","",IFERROR(IF($J39="Y",X39,IF($G$19="N",X39,($N39*($G$10+1)^IF(AI$28&lt;$G$21,AI$28,$G$21-1)*($G$20+1)^(MAX((AI$28-$G$21+1),0)))/($O39*($G$9+1)^AI$28))),0))</f>
        <v/>
      </c>
      <c r="AJ39" s="368" t="str">
        <f>IF(Table1[[#This Row],[Hospital name (Autofills)]]="","",IFERROR(IF($J39="Y",Y39,IF($G$19="N",Y39,($N39*($G$10+1)^IF(AJ$28&lt;$G$21,AJ$28,$G$21-1)*($G$20+1)^(MAX((AJ$28-$G$21+1),0)))/($O39*($G$9+1)^AJ$28))),0))</f>
        <v/>
      </c>
      <c r="AK39" s="369" t="str">
        <f>IF(Table1[[#This Row],[Hospital name (Autofills)]]="","",IFERROR(IF($J39="Y",Z39,IF($G$19="N",Z39,($N39*($G$10+1)^IF(AK$28&lt;$G$21,AK$28,$G$21-1)*($G$20+1)^(MAX((AK$28-$G$21+1),0)))/($O39*($G$9+1)^AK$28))),0))</f>
        <v/>
      </c>
      <c r="AL39" s="349" t="str">
        <f t="shared" si="0"/>
        <v/>
      </c>
      <c r="AM39" s="350" t="str">
        <f>IF(Table1[[#This Row],[Hospital name (Autofills)]]="","",IF(AND($I39="Y", $G$17="Y"), AB39,
    IF(OR(AND($G$13="Y", AM$28 &gt;= $G$14), $G$13="N"),
        IF(OR(AB39 &gt;= $G$12, AL39 = $G$12),
            $G$12,
            AB39),
        AB39))
)</f>
        <v/>
      </c>
      <c r="AN39" s="350" t="str">
        <f>IF(Table1[[#This Row],[Hospital name (Autofills)]]="","",IF(AND($I39="Y", $G$17="Y"), AC39,
    IF(OR(AND($G$13="Y", AN$28 &gt;= $G$14), $G$13="N"),
        IF(OR(AC39 &gt;= $G$12, AM39 = $G$12),
            $G$12,
            AC39),
        AC39)
))</f>
        <v/>
      </c>
      <c r="AO39" s="350" t="str">
        <f>IF(Table1[[#This Row],[Hospital name (Autofills)]]="","",IF(AND($I39="Y", $G$17="Y"), AD39,
    IF(OR(AND($G$13="Y", AO$28 &gt;= $G$14), $G$13="N"),
        IF(OR(AD39 &gt;= $G$12, AN39 = $G$12),
            MIN(AD39,$G$12),
            AD39),
        AD39)
))</f>
        <v/>
      </c>
      <c r="AP39" s="350" t="str">
        <f>IF(Table1[[#This Row],[Hospital name (Autofills)]]="","",IF(AND($I39="Y", $G$17="Y"), AE39,
    IF(OR(AND($G$13="Y", AP$28 &gt;= $G$14), $G$13="N"),
        IF(OR(AE39 &gt;= $G$12, AO39 = $G$12),
            MIN(AE39,$G$12),
            AE39),
        AE39)
))</f>
        <v/>
      </c>
      <c r="AQ39" s="350" t="str">
        <f>IF(Table1[[#This Row],[Hospital name (Autofills)]]="","",IF(AND($I39="Y", $G$17="Y"), AF39,
    IF(OR(AND($G$13="Y", AQ$28 &gt;= $G$14), $G$13="N"),
        IF(OR(AF39 &gt;= $G$12, AP39 = $G$12),
            MIN(AF39,$G$12),
            AF39),
        AF39)
))</f>
        <v/>
      </c>
      <c r="AR39" s="350" t="str">
        <f>IF(Table1[[#This Row],[Hospital name (Autofills)]]="","",IF(AND($I39="Y", $G$17="Y"), AG39,
    IF(OR(AND($G$13="Y", AR$28 &gt;= $G$14), $G$13="N"),
        IF(OR(AG39 &gt;= $G$12, AQ39 = $G$12),
            MIN(AG39,$G$12),
            AG39),
        AG39)
))</f>
        <v/>
      </c>
      <c r="AS39" s="350" t="str">
        <f>IF(Table1[[#This Row],[Hospital name (Autofills)]]="","",IF(AND($I39="Y", $G$17="Y"), AH39,
    IF(OR(AND($G$13="Y", AS$28 &gt;= $G$14), $G$13="N"),
        IF(OR(AH39 &gt;= $G$12, AR39 = $G$12),
            MIN(AH39,$G$12),
            AH39),
        AH39)
))</f>
        <v/>
      </c>
      <c r="AT39" s="350" t="str">
        <f>IF(Table1[[#This Row],[Hospital name (Autofills)]]="","",IF(AND($I39="Y", $G$17="Y"), AI39,
    IF(OR(AND($G$13="Y", AT$28 &gt;= $G$14), $G$13="N"),
        IF(OR(AI39 &gt;= $G$12, AS39 = $G$12),
            MIN(AI39,$G$12),
            AI39),
        AI39)
))</f>
        <v/>
      </c>
      <c r="AU39" s="350" t="str">
        <f>IF(Table1[[#This Row],[Hospital name (Autofills)]]="","",IF(AND($I39="Y", $G$17="Y"), AJ39,
    IF(OR(AND($G$13="Y", AU$28 &gt;= $G$14), $G$13="N"),
        IF(OR(AJ39 &gt;= $G$12, AT39 = $G$12),
            MIN(AJ39,$G$12),
            AJ39),
        AJ39)
))</f>
        <v/>
      </c>
      <c r="AV39" s="350" t="str">
        <f>IF(Table1[[#This Row],[Hospital name (Autofills)]]="","",IF(AND($I39="Y", $G$17="Y"), AK39,
    IF(OR(AND($G$13="Y", AV$28 &gt;= $G$14), $G$13="N"),
        IF(OR(AK39 &gt;= $G$12, AU39 = $G$12),
            MIN(AK39,$G$12),
            AK39),
        AK39)
))</f>
        <v/>
      </c>
      <c r="AW39" s="345" t="str">
        <f>IFERROR(Table1[[#This Row],[Year 0 Relative Price]],"")</f>
        <v/>
      </c>
      <c r="AX39" s="350" t="str">
        <f t="shared" si="1"/>
        <v/>
      </c>
      <c r="AY39" s="350" t="str">
        <f t="shared" si="2"/>
        <v/>
      </c>
      <c r="AZ39" s="350" t="str">
        <f t="shared" si="3"/>
        <v/>
      </c>
      <c r="BA39" s="350" t="str">
        <f t="shared" si="4"/>
        <v/>
      </c>
      <c r="BB39" s="350" t="str">
        <f t="shared" si="5"/>
        <v/>
      </c>
      <c r="BC39" s="350" t="str">
        <f t="shared" si="6"/>
        <v/>
      </c>
      <c r="BD39" s="350" t="str">
        <f t="shared" si="7"/>
        <v/>
      </c>
      <c r="BE39" s="350" t="str">
        <f t="shared" si="8"/>
        <v/>
      </c>
      <c r="BF39" s="350" t="str">
        <f t="shared" si="9"/>
        <v/>
      </c>
      <c r="BG39" s="351" t="str">
        <f t="shared" si="10"/>
        <v/>
      </c>
      <c r="BH39" s="352" t="str">
        <f>IF(Table1[[#This Row],[Hospital name (Autofills)]]="","",IFERROR($N39*($G$10+1)^BH$28,0))</f>
        <v/>
      </c>
      <c r="BI39" s="353" t="str">
        <f>IF(Table1[[#This Row],[Hospital name (Autofills)]]="","",IFERROR($N39*($G$10+1)^BI$28,0))</f>
        <v/>
      </c>
      <c r="BJ39" s="353" t="str">
        <f>IF(Table1[[#This Row],[Hospital name (Autofills)]]="","",IFERROR($N39*($G$10+1)^BJ$28,0))</f>
        <v/>
      </c>
      <c r="BK39" s="353" t="str">
        <f>IF(Table1[[#This Row],[Hospital name (Autofills)]]="","",IFERROR($N39*($G$10+1)^BK$28,0))</f>
        <v/>
      </c>
      <c r="BL39" s="353" t="str">
        <f>IF(Table1[[#This Row],[Hospital name (Autofills)]]="","",IFERROR($N39*($G$10+1)^BL$28,0))</f>
        <v/>
      </c>
      <c r="BM39" s="353" t="str">
        <f>IF(Table1[[#This Row],[Hospital name (Autofills)]]="","",IFERROR($N39*($G$10+1)^BM$28,0))</f>
        <v/>
      </c>
      <c r="BN39" s="353" t="str">
        <f>IF(Table1[[#This Row],[Hospital name (Autofills)]]="","",IFERROR($N39*($G$10+1)^BN$28,0))</f>
        <v/>
      </c>
      <c r="BO39" s="353" t="str">
        <f>IF(Table1[[#This Row],[Hospital name (Autofills)]]="","",IFERROR($N39*($G$10+1)^BO$28,0))</f>
        <v/>
      </c>
      <c r="BP39" s="353" t="str">
        <f>IF(Table1[[#This Row],[Hospital name (Autofills)]]="","",IFERROR($N39*($G$10+1)^BP$28,0))</f>
        <v/>
      </c>
      <c r="BQ39" s="354" t="str">
        <f>IF(Table1[[#This Row],[Hospital name (Autofills)]]="","",IFERROR($N39*($G$10+1)^BQ$28,0))</f>
        <v/>
      </c>
      <c r="BR39" s="357" t="str">
        <f>IF(Table1[[#This Row],[Hospital name (Autofills)]]="","",IFERROR(($O39*((1+$G$9)^(BR$28)))*(AB39),0))</f>
        <v/>
      </c>
      <c r="BS39" s="362" t="str">
        <f>IF(Table1[[#This Row],[Hospital name (Autofills)]]="","",IFERROR(($O39*((1+$G$9)^(BS$28)))*(AC39),0))</f>
        <v/>
      </c>
      <c r="BT39" s="362" t="str">
        <f>IF(Table1[[#This Row],[Hospital name (Autofills)]]="","",IFERROR(($O39*((1+$G$9)^(BT$28)))*(AD39),0))</f>
        <v/>
      </c>
      <c r="BU39" s="362" t="str">
        <f>IF(Table1[[#This Row],[Hospital name (Autofills)]]="","",IFERROR(($O39*((1+$G$9)^(BU$28)))*(AE39),0))</f>
        <v/>
      </c>
      <c r="BV39" s="362" t="str">
        <f>IF(Table1[[#This Row],[Hospital name (Autofills)]]="","",IFERROR(($O39*((1+$G$9)^(BV$28)))*(AF39),0))</f>
        <v/>
      </c>
      <c r="BW39" s="362" t="str">
        <f>IF(Table1[[#This Row],[Hospital name (Autofills)]]="","",IFERROR(($O39*((1+$G$9)^(BW$28)))*(AG39),0))</f>
        <v/>
      </c>
      <c r="BX39" s="362" t="str">
        <f>IF(Table1[[#This Row],[Hospital name (Autofills)]]="","",IFERROR(($O39*((1+$G$9)^(BX$28)))*(AH39),0))</f>
        <v/>
      </c>
      <c r="BY39" s="362" t="str">
        <f>IF(Table1[[#This Row],[Hospital name (Autofills)]]="","",IFERROR(($O39*((1+$G$9)^(BY$28)))*(AI39),0))</f>
        <v/>
      </c>
      <c r="BZ39" s="362" t="str">
        <f>IF(Table1[[#This Row],[Hospital name (Autofills)]]="","",IFERROR(($O39*((1+$G$9)^(BZ$28)))*(AJ39),0))</f>
        <v/>
      </c>
      <c r="CA39" s="370" t="str">
        <f>IF(Table1[[#This Row],[Hospital name (Autofills)]]="","",IFERROR(($O39*((1+$G$9)^(CA$28)))*(AK39),0))</f>
        <v/>
      </c>
      <c r="CB39" s="343" t="str">
        <f>IF(Table1[[#This Row],[Hospital name (Autofills)]]="","",IFERROR(($O39*((1+$G$9)^(CB$28)))*(AM39),0))</f>
        <v/>
      </c>
      <c r="CC39" s="362" t="str">
        <f>IF(Table1[[#This Row],[Hospital name (Autofills)]]="","",IFERROR(($O39*((1+$G$9)^(CC$28)))*(AN39),0))</f>
        <v/>
      </c>
      <c r="CD39" s="362" t="str">
        <f>IF(Table1[[#This Row],[Hospital name (Autofills)]]="","",IFERROR(($O39*((1+$G$9)^(CD$28)))*(AO39),0))</f>
        <v/>
      </c>
      <c r="CE39" s="362" t="str">
        <f>IF(Table1[[#This Row],[Hospital name (Autofills)]]="","",IFERROR(($O39*((1+$G$9)^(CE$28)))*(AP39),0))</f>
        <v/>
      </c>
      <c r="CF39" s="362" t="str">
        <f>IF(Table1[[#This Row],[Hospital name (Autofills)]]="","",IFERROR(($O39*((1+$G$9)^(CF$28)))*(AQ39),0))</f>
        <v/>
      </c>
      <c r="CG39" s="362" t="str">
        <f>IF(Table1[[#This Row],[Hospital name (Autofills)]]="","",IFERROR(($O39*((1+$G$9)^(CG$28)))*(AR39),0))</f>
        <v/>
      </c>
      <c r="CH39" s="362" t="str">
        <f>IF(Table1[[#This Row],[Hospital name (Autofills)]]="","",IFERROR(($O39*((1+$G$9)^(CH$28)))*(AS39),0))</f>
        <v/>
      </c>
      <c r="CI39" s="362" t="str">
        <f>IF(Table1[[#This Row],[Hospital name (Autofills)]]="","",IFERROR(($O39*((1+$G$9)^(CI$28)))*(AT39),0))</f>
        <v/>
      </c>
      <c r="CJ39" s="362" t="str">
        <f>IF(Table1[[#This Row],[Hospital name (Autofills)]]="","",IFERROR(($O39*((1+$G$9)^(CJ$28)))*(AU39),0))</f>
        <v/>
      </c>
      <c r="CK39" s="344" t="str">
        <f>IF(Table1[[#This Row],[Hospital name (Autofills)]]="","",IFERROR(($O39*((1+$G$9)^(CK$28)))*(AV39),0))</f>
        <v/>
      </c>
      <c r="CL39" s="357" t="str">
        <f>IF(Table1[[#This Row],[Hospital name (Autofills)]]="","",IFERROR(($O39*((1+$G$9)^(CL$28)))*(AX39),0))</f>
        <v/>
      </c>
      <c r="CM39" s="362" t="str">
        <f>IF(Table1[[#This Row],[Hospital name (Autofills)]]="","",IFERROR(($O39*((1+$G$9)^(CM$28)))*(AY39),0))</f>
        <v/>
      </c>
      <c r="CN39" s="362" t="str">
        <f>IF(Table1[[#This Row],[Hospital name (Autofills)]]="","",IFERROR(($O39*((1+$G$9)^(CN$28)))*(AZ39),0))</f>
        <v/>
      </c>
      <c r="CO39" s="362" t="str">
        <f>IF(Table1[[#This Row],[Hospital name (Autofills)]]="","",IFERROR(($O39*((1+$G$9)^(CO$28)))*(BA39),0))</f>
        <v/>
      </c>
      <c r="CP39" s="362" t="str">
        <f>IF(Table1[[#This Row],[Hospital name (Autofills)]]="","",IFERROR(($O39*((1+$G$9)^(CP$28)))*(BB39),0))</f>
        <v/>
      </c>
      <c r="CQ39" s="362" t="str">
        <f>IF(Table1[[#This Row],[Hospital name (Autofills)]]="","",IFERROR(($O39*((1+$G$9)^(CQ$28)))*(BC39),0))</f>
        <v/>
      </c>
      <c r="CR39" s="362" t="str">
        <f>IF(Table1[[#This Row],[Hospital name (Autofills)]]="","",IFERROR(($O39*((1+$G$9)^(CR$28)))*(BD39),0))</f>
        <v/>
      </c>
      <c r="CS39" s="362" t="str">
        <f>IF(Table1[[#This Row],[Hospital name (Autofills)]]="","",IFERROR(($O39*((1+$G$9)^(CS$28)))*(BE39),0))</f>
        <v/>
      </c>
      <c r="CT39" s="362" t="str">
        <f>IF(Table1[[#This Row],[Hospital name (Autofills)]]="","",IFERROR(($O39*((1+$G$9)^(CT$28)))*(BF39),0))</f>
        <v/>
      </c>
      <c r="CU39" s="370" t="str">
        <f>IF(Table1[[#This Row],[Hospital name (Autofills)]]="","",IFERROR(($O39*((1+$G$9)^(CU$28)))*(BG39),0))</f>
        <v/>
      </c>
      <c r="CV39" s="371" t="str">
        <f>IF(Table1[[#This Row],[Hospital name (Autofills)]]="","",BH39-BR39)</f>
        <v/>
      </c>
      <c r="CW39" s="372" t="str">
        <f>IF(Table1[[#This Row],[Hospital name (Autofills)]]="","",BI39-BS39)</f>
        <v/>
      </c>
      <c r="CX39" s="372" t="str">
        <f>IF(Table1[[#This Row],[Hospital name (Autofills)]]="","",BJ39-BT39)</f>
        <v/>
      </c>
      <c r="CY39" s="372" t="str">
        <f>IF(Table1[[#This Row],[Hospital name (Autofills)]]="","",BK39-BU39)</f>
        <v/>
      </c>
      <c r="CZ39" s="372" t="str">
        <f>IF(Table1[[#This Row],[Hospital name (Autofills)]]="","",BL39-BV39)</f>
        <v/>
      </c>
      <c r="DA39" s="372" t="str">
        <f>IF(Table1[[#This Row],[Hospital name (Autofills)]]="","",BM39-BW39)</f>
        <v/>
      </c>
      <c r="DB39" s="372" t="str">
        <f>IF(Table1[[#This Row],[Hospital name (Autofills)]]="","",BN39-BX39)</f>
        <v/>
      </c>
      <c r="DC39" s="372" t="str">
        <f>IF(Table1[[#This Row],[Hospital name (Autofills)]]="","",BO39-BY39)</f>
        <v/>
      </c>
      <c r="DD39" s="372" t="str">
        <f>IF(Table1[[#This Row],[Hospital name (Autofills)]]="","",BP39-BZ39)</f>
        <v/>
      </c>
      <c r="DE39" s="373" t="str">
        <f>IF(Table1[[#This Row],[Hospital name (Autofills)]]="","",BQ39-CA39)</f>
        <v/>
      </c>
      <c r="DF39" s="374" t="str">
        <f>IF(Table1[[#This Row],[Hospital name (Autofills)]]="","",SUM(Table1[[#This Row],[Year 1 Savings with Price Growth Cap Alone (millions)]:[Year 10 Savings with Price Growth Cap Alone (millions)]]))</f>
        <v/>
      </c>
      <c r="DG39" s="357" t="str">
        <f>IF(Table1[[#This Row],[Hospital name (Autofills)]]="","",BH39-CB39)</f>
        <v/>
      </c>
      <c r="DH39" s="362" t="str">
        <f>IF(Table1[[#This Row],[Hospital name (Autofills)]]="","",BI39-CC39)</f>
        <v/>
      </c>
      <c r="DI39" s="362" t="str">
        <f>IF(Table1[[#This Row],[Hospital name (Autofills)]]="","",BJ39-CD39)</f>
        <v/>
      </c>
      <c r="DJ39" s="362" t="str">
        <f>IF(Table1[[#This Row],[Hospital name (Autofills)]]="","",BK39-CE39)</f>
        <v/>
      </c>
      <c r="DK39" s="362" t="str">
        <f>IF(Table1[[#This Row],[Hospital name (Autofills)]]="","",BL39-CF39)</f>
        <v/>
      </c>
      <c r="DL39" s="362" t="str">
        <f>IF(Table1[[#This Row],[Hospital name (Autofills)]]="","",BM39-CG39)</f>
        <v/>
      </c>
      <c r="DM39" s="362" t="str">
        <f>IF(Table1[[#This Row],[Hospital name (Autofills)]]="","",BN39-CH39)</f>
        <v/>
      </c>
      <c r="DN39" s="362" t="str">
        <f>IF(Table1[[#This Row],[Hospital name (Autofills)]]="","",BO39-CI39)</f>
        <v/>
      </c>
      <c r="DO39" s="362" t="str">
        <f>IF(Table1[[#This Row],[Hospital name (Autofills)]]="","",BP39-CJ39)</f>
        <v/>
      </c>
      <c r="DP39" s="362" t="str">
        <f>IF(Table1[[#This Row],[Hospital name (Autofills)]]="","",BQ39-CK39)</f>
        <v/>
      </c>
      <c r="DQ39" s="362" t="str">
        <f>IF(Table1[[#This Row],[Hospital name (Autofills)]]="","",SUM(Table1[[#This Row],[Year 1 Savings with Price Growth Cap + Price Cap (No Glide Path) (millions)]:[Year 10 Savings with Price Growth Cap + Price Cap (No Glide Path) (millions)]]))</f>
        <v/>
      </c>
      <c r="DR39" s="363" t="str">
        <f>IF(Table1[[#This Row],[Hospital name (Autofills)]]="","",BH39-CL39)</f>
        <v/>
      </c>
      <c r="DS39" s="364" t="str">
        <f>IF(Table1[[#This Row],[Hospital name (Autofills)]]="","",BI39-CM39)</f>
        <v/>
      </c>
      <c r="DT39" s="364" t="str">
        <f>IF(Table1[[#This Row],[Hospital name (Autofills)]]="","",BJ39-CN39)</f>
        <v/>
      </c>
      <c r="DU39" s="364" t="str">
        <f>IF(Table1[[#This Row],[Hospital name (Autofills)]]="","",BK39-CO39)</f>
        <v/>
      </c>
      <c r="DV39" s="364" t="str">
        <f>IF(Table1[[#This Row],[Hospital name (Autofills)]]="","",BL39-CP39)</f>
        <v/>
      </c>
      <c r="DW39" s="364" t="str">
        <f>IF(Table1[[#This Row],[Hospital name (Autofills)]]="","",BM39-CQ39)</f>
        <v/>
      </c>
      <c r="DX39" s="364" t="str">
        <f>IF(Table1[[#This Row],[Hospital name (Autofills)]]="","",BN39-CR39)</f>
        <v/>
      </c>
      <c r="DY39" s="364" t="str">
        <f>IF(Table1[[#This Row],[Hospital name (Autofills)]]="","",BO39-CS39)</f>
        <v/>
      </c>
      <c r="DZ39" s="364" t="str">
        <f>IF(Table1[[#This Row],[Hospital name (Autofills)]]="","",BP39-CT39)</f>
        <v/>
      </c>
      <c r="EA39" s="364" t="str">
        <f>IF(Table1[[#This Row],[Hospital name (Autofills)]]="","",BQ39-CU39)</f>
        <v/>
      </c>
      <c r="EB39" s="365" t="str">
        <f>IF(Table1[[#This Row],[Hospital name (Autofills)]]="","",SUM(Table1[[#This Row],[Year 1 Savings with Price Growth Cap + Price Cap Glide Path (millions)]:[Year 10 Savings with Price Growth Cap + Price Cap Glide Path (millions)]]))</f>
        <v/>
      </c>
      <c r="ED39" s="131"/>
    </row>
    <row r="40" spans="2:134" ht="12" customHeight="1">
      <c r="B40" s="332"/>
      <c r="C40" s="337" t="str">
        <f>IF(B40=0,"",_xlfn.XLOOKUP(B40,'4. User Repricing Data'!A:A,'4. User Repricing Data'!B:B,""))</f>
        <v/>
      </c>
      <c r="D40" s="292" t="str">
        <f>IF(B40=0,"",_xlfn.XLOOKUP(B40,'4. User Repricing Data'!A:A,'4. User Repricing Data'!D:D,""))</f>
        <v/>
      </c>
      <c r="E40" s="108" t="str">
        <f>IF(B40=0,"",_xlfn.XLOOKUP(B40,'4. User Repricing Data'!A:A,'4. User Repricing Data'!F:F,""))</f>
        <v/>
      </c>
      <c r="F40" s="338" t="str">
        <f>IF(B40=0,"",_xlfn.XLOOKUP(B40,'4. User Repricing Data'!A:A,'4. User Repricing Data'!E:E,""))</f>
        <v/>
      </c>
      <c r="G40" s="108" t="str">
        <f>IF(G$29="CAH",Table1[[#This Row],[CAH? (Y/N) (Autofills)]],"")</f>
        <v/>
      </c>
      <c r="H40" s="109" t="str">
        <f>IF(H$29="CAH",Table1[[#This Row],[CAH? (Y/N) (Autofills)]],"")</f>
        <v/>
      </c>
      <c r="I40" s="366" t="str">
        <f>IF(Table1[[#This Row],[Hospital name (Autofills)]]="","",IF(OR(AND(G40="Y",$G$17="Y"),AND(H40="Y",$G$18="Y")),"Y","N"))</f>
        <v/>
      </c>
      <c r="J40" s="366" t="str">
        <f>IF(Table1[[#This Row],[Hospital name (Autofills)]]="","",IF(OR(AND(G40="Y",$G$22="Y",$G$19="Y"),AND(H40="Y",$G$23="Y",$G$19="Y")),"Y","N"))</f>
        <v/>
      </c>
      <c r="K40" s="367" t="str">
        <f>IF(Table1[[#This Row],[Hospital name (Autofills)]]="","",_xlfn.XLOOKUP(B40,'4. User Repricing Data'!A:A,'4. User Repricing Data'!G:G))</f>
        <v/>
      </c>
      <c r="L40" s="364" t="str">
        <f>IF(Table1[[#This Row],[Hospital name (Autofills)]]="","",_xlfn.XLOOKUP(B40,'4. User Repricing Data'!A:A,'4. User Repricing Data'!H:H))</f>
        <v/>
      </c>
      <c r="M40" s="342" t="str">
        <f>IF(Table1[[#This Row],[Hospital name (Autofills)]]="","",((1+G$7)^G$6-1))</f>
        <v/>
      </c>
      <c r="N40" s="343" t="str">
        <f>IF(Table1[[#This Row],[Hospital name (Autofills)]]="","",IFERROR(K40*(1+Table1[[#This Row],[Cumulative Inflation Adjustment (Autofills)]]),0))</f>
        <v/>
      </c>
      <c r="O40" s="344" t="str">
        <f>IF(Table1[[#This Row],[Hospital name (Autofills)]]="","",IFERROR(L40*(1+Table1[[#This Row],[Cumulative Inflation Adjustment (Autofills)]]),0))</f>
        <v/>
      </c>
      <c r="P40" s="345" t="str">
        <f>IF(Table1[[#This Row],[Hospital name (Autofills)]]="","",IFERROR(N40/O40,0))</f>
        <v/>
      </c>
      <c r="Q40" s="346" t="str">
        <f>IF(Table1[[#This Row],[Hospital name (Autofills)]]="","",IFERROR(($N40*($G$10+1)^Q$28)/($O40*($G$9+1)^Q$28),0))</f>
        <v/>
      </c>
      <c r="R40" s="346" t="str">
        <f>IF(Table1[[#This Row],[Hospital name (Autofills)]]="","",IFERROR(($N40*($G$10+1)^R$28)/($O40*($G$9+1)^R$28),0))</f>
        <v/>
      </c>
      <c r="S40" s="346" t="str">
        <f>IF(Table1[[#This Row],[Hospital name (Autofills)]]="","",IFERROR(($N40*($G$10+1)^S$28)/($O40*($G$9+1)^S$28),0))</f>
        <v/>
      </c>
      <c r="T40" s="346" t="str">
        <f>IF(Table1[[#This Row],[Hospital name (Autofills)]]="","",IFERROR(($N40*($G$10+1)^T$28)/($O40*($G$9+1)^T$28),0))</f>
        <v/>
      </c>
      <c r="U40" s="346" t="str">
        <f>IF(Table1[[#This Row],[Hospital name (Autofills)]]="","",IFERROR(($N40*($G$10+1)^U$28)/($O40*($G$9+1)^U$28),0))</f>
        <v/>
      </c>
      <c r="V40" s="346" t="str">
        <f>IF(Table1[[#This Row],[Hospital name (Autofills)]]="","",IFERROR(($N40*($G$10+1)^V$28)/($O40*($G$9+1)^V$28),0))</f>
        <v/>
      </c>
      <c r="W40" s="346" t="str">
        <f>IF(Table1[[#This Row],[Hospital name (Autofills)]]="","",IFERROR(($N40*($G$10+1)^W$28)/($O40*($G$9+1)^W$28),0))</f>
        <v/>
      </c>
      <c r="X40" s="346" t="str">
        <f>IF(Table1[[#This Row],[Hospital name (Autofills)]]="","",IFERROR(($N40*($G$10+1)^X$28)/($O40*($G$9+1)^X$28),0))</f>
        <v/>
      </c>
      <c r="Y40" s="346" t="str">
        <f>IF(Table1[[#This Row],[Hospital name (Autofills)]]="","",IFERROR(($N40*($G$10+1)^Y$28)/($O40*($G$9+1)^Y$28),0))</f>
        <v/>
      </c>
      <c r="Z40" s="347" t="str">
        <f>IF(Table1[[#This Row],[Hospital name (Autofills)]]="","",IFERROR(($N40*($G$10+1)^Z$28)/($O40*($G$9+1)^Z$28),0))</f>
        <v/>
      </c>
      <c r="AA40" s="345" t="str">
        <f>IF(Table1[[#This Row],[Hospital name (Autofills)]]="","",IFERROR(N40/O40,0))</f>
        <v/>
      </c>
      <c r="AB40" s="368" t="str">
        <f>IF(Table1[[#This Row],[Hospital name (Autofills)]]="","",IFERROR(IF($J40="Y",Q40,IF($G$19="N",Q40,($N40*($G$10+1)^IF(AB$28&lt;$G$21,AB$28,$G$21-1)*($G$20+1)^(MAX((AB$28-$G$21+1),0)))/($O40*($G$9+1)^AB$28))),0))</f>
        <v/>
      </c>
      <c r="AC40" s="368" t="str">
        <f>IF(Table1[[#This Row],[Hospital name (Autofills)]]="","",IFERROR(IF($J40="Y",R40,IF($G$19="N",R40,($N40*($G$10+1)^IF(AC$28&lt;$G$21,AC$28,$G$21-1)*($G$20+1)^(MAX((AC$28-$G$21+1),0)))/($O40*($G$9+1)^AC$28))),0))</f>
        <v/>
      </c>
      <c r="AD40" s="368" t="str">
        <f>IF(Table1[[#This Row],[Hospital name (Autofills)]]="","",IFERROR(IF($J40="Y",S40,IF($G$19="N",S40,($N40*($G$10+1)^IF(AD$28&lt;$G$21,AD$28,$G$21-1)*($G$20+1)^(MAX((AD$28-$G$21+1),0)))/($O40*($G$9+1)^AD$28))),0))</f>
        <v/>
      </c>
      <c r="AE40" s="368" t="str">
        <f>IF(Table1[[#This Row],[Hospital name (Autofills)]]="","",IFERROR(IF($J40="Y",T40,IF($G$19="N",T40,($N40*($G$10+1)^IF(AE$28&lt;$G$21,AE$28,$G$21-1)*($G$20+1)^(MAX((AE$28-$G$21+1),0)))/($O40*($G$9+1)^AE$28))),0))</f>
        <v/>
      </c>
      <c r="AF40" s="368" t="str">
        <f>IF(Table1[[#This Row],[Hospital name (Autofills)]]="","",IFERROR(IF($J40="Y",U40,IF($G$19="N",U40,($N40*($G$10+1)^IF(AF$28&lt;$G$21,AF$28,$G$21-1)*($G$20+1)^(MAX((AF$28-$G$21+1),0)))/($O40*($G$9+1)^AF$28))),0))</f>
        <v/>
      </c>
      <c r="AG40" s="368" t="str">
        <f>IF(Table1[[#This Row],[Hospital name (Autofills)]]="","",IFERROR(IF($J40="Y",V40,IF($G$19="N",V40,($N40*($G$10+1)^IF(AG$28&lt;$G$21,AG$28,$G$21-1)*($G$20+1)^(MAX((AG$28-$G$21+1),0)))/($O40*($G$9+1)^AG$28))),0))</f>
        <v/>
      </c>
      <c r="AH40" s="368" t="str">
        <f>IF(Table1[[#This Row],[Hospital name (Autofills)]]="","",IFERROR(IF($J40="Y",W40,IF($G$19="N",W40,($N40*($G$10+1)^IF(AH$28&lt;$G$21,AH$28,$G$21-1)*($G$20+1)^(MAX((AH$28-$G$21+1),0)))/($O40*($G$9+1)^AH$28))),0))</f>
        <v/>
      </c>
      <c r="AI40" s="368" t="str">
        <f>IF(Table1[[#This Row],[Hospital name (Autofills)]]="","",IFERROR(IF($J40="Y",X40,IF($G$19="N",X40,($N40*($G$10+1)^IF(AI$28&lt;$G$21,AI$28,$G$21-1)*($G$20+1)^(MAX((AI$28-$G$21+1),0)))/($O40*($G$9+1)^AI$28))),0))</f>
        <v/>
      </c>
      <c r="AJ40" s="368" t="str">
        <f>IF(Table1[[#This Row],[Hospital name (Autofills)]]="","",IFERROR(IF($J40="Y",Y40,IF($G$19="N",Y40,($N40*($G$10+1)^IF(AJ$28&lt;$G$21,AJ$28,$G$21-1)*($G$20+1)^(MAX((AJ$28-$G$21+1),0)))/($O40*($G$9+1)^AJ$28))),0))</f>
        <v/>
      </c>
      <c r="AK40" s="369" t="str">
        <f>IF(Table1[[#This Row],[Hospital name (Autofills)]]="","",IFERROR(IF($J40="Y",Z40,IF($G$19="N",Z40,($N40*($G$10+1)^IF(AK$28&lt;$G$21,AK$28,$G$21-1)*($G$20+1)^(MAX((AK$28-$G$21+1),0)))/($O40*($G$9+1)^AK$28))),0))</f>
        <v/>
      </c>
      <c r="AL40" s="349" t="str">
        <f t="shared" si="0"/>
        <v/>
      </c>
      <c r="AM40" s="350" t="str">
        <f>IF(Table1[[#This Row],[Hospital name (Autofills)]]="","",IF(AND($I40="Y", $G$17="Y"), AB40,
    IF(OR(AND($G$13="Y", AM$28 &gt;= $G$14), $G$13="N"),
        IF(OR(AB40 &gt;= $G$12, AL40 = $G$12),
            $G$12,
            AB40),
        AB40))
)</f>
        <v/>
      </c>
      <c r="AN40" s="350" t="str">
        <f>IF(Table1[[#This Row],[Hospital name (Autofills)]]="","",IF(AND($I40="Y", $G$17="Y"), AC40,
    IF(OR(AND($G$13="Y", AN$28 &gt;= $G$14), $G$13="N"),
        IF(OR(AC40 &gt;= $G$12, AM40 = $G$12),
            $G$12,
            AC40),
        AC40)
))</f>
        <v/>
      </c>
      <c r="AO40" s="350" t="str">
        <f>IF(Table1[[#This Row],[Hospital name (Autofills)]]="","",IF(AND($I40="Y", $G$17="Y"), AD40,
    IF(OR(AND($G$13="Y", AO$28 &gt;= $G$14), $G$13="N"),
        IF(OR(AD40 &gt;= $G$12, AN40 = $G$12),
            MIN(AD40,$G$12),
            AD40),
        AD40)
))</f>
        <v/>
      </c>
      <c r="AP40" s="350" t="str">
        <f>IF(Table1[[#This Row],[Hospital name (Autofills)]]="","",IF(AND($I40="Y", $G$17="Y"), AE40,
    IF(OR(AND($G$13="Y", AP$28 &gt;= $G$14), $G$13="N"),
        IF(OR(AE40 &gt;= $G$12, AO40 = $G$12),
            MIN(AE40,$G$12),
            AE40),
        AE40)
))</f>
        <v/>
      </c>
      <c r="AQ40" s="350" t="str">
        <f>IF(Table1[[#This Row],[Hospital name (Autofills)]]="","",IF(AND($I40="Y", $G$17="Y"), AF40,
    IF(OR(AND($G$13="Y", AQ$28 &gt;= $G$14), $G$13="N"),
        IF(OR(AF40 &gt;= $G$12, AP40 = $G$12),
            MIN(AF40,$G$12),
            AF40),
        AF40)
))</f>
        <v/>
      </c>
      <c r="AR40" s="350" t="str">
        <f>IF(Table1[[#This Row],[Hospital name (Autofills)]]="","",IF(AND($I40="Y", $G$17="Y"), AG40,
    IF(OR(AND($G$13="Y", AR$28 &gt;= $G$14), $G$13="N"),
        IF(OR(AG40 &gt;= $G$12, AQ40 = $G$12),
            MIN(AG40,$G$12),
            AG40),
        AG40)
))</f>
        <v/>
      </c>
      <c r="AS40" s="350" t="str">
        <f>IF(Table1[[#This Row],[Hospital name (Autofills)]]="","",IF(AND($I40="Y", $G$17="Y"), AH40,
    IF(OR(AND($G$13="Y", AS$28 &gt;= $G$14), $G$13="N"),
        IF(OR(AH40 &gt;= $G$12, AR40 = $G$12),
            MIN(AH40,$G$12),
            AH40),
        AH40)
))</f>
        <v/>
      </c>
      <c r="AT40" s="350" t="str">
        <f>IF(Table1[[#This Row],[Hospital name (Autofills)]]="","",IF(AND($I40="Y", $G$17="Y"), AI40,
    IF(OR(AND($G$13="Y", AT$28 &gt;= $G$14), $G$13="N"),
        IF(OR(AI40 &gt;= $G$12, AS40 = $G$12),
            MIN(AI40,$G$12),
            AI40),
        AI40)
))</f>
        <v/>
      </c>
      <c r="AU40" s="350" t="str">
        <f>IF(Table1[[#This Row],[Hospital name (Autofills)]]="","",IF(AND($I40="Y", $G$17="Y"), AJ40,
    IF(OR(AND($G$13="Y", AU$28 &gt;= $G$14), $G$13="N"),
        IF(OR(AJ40 &gt;= $G$12, AT40 = $G$12),
            MIN(AJ40,$G$12),
            AJ40),
        AJ40)
))</f>
        <v/>
      </c>
      <c r="AV40" s="350" t="str">
        <f>IF(Table1[[#This Row],[Hospital name (Autofills)]]="","",IF(AND($I40="Y", $G$17="Y"), AK40,
    IF(OR(AND($G$13="Y", AV$28 &gt;= $G$14), $G$13="N"),
        IF(OR(AK40 &gt;= $G$12, AU40 = $G$12),
            MIN(AK40,$G$12),
            AK40),
        AK40)
))</f>
        <v/>
      </c>
      <c r="AW40" s="345" t="str">
        <f>IFERROR(Table1[[#This Row],[Year 0 Relative Price]],"")</f>
        <v/>
      </c>
      <c r="AX40" s="350" t="str">
        <f t="shared" si="1"/>
        <v/>
      </c>
      <c r="AY40" s="350" t="str">
        <f t="shared" si="2"/>
        <v/>
      </c>
      <c r="AZ40" s="350" t="str">
        <f t="shared" si="3"/>
        <v/>
      </c>
      <c r="BA40" s="350" t="str">
        <f t="shared" si="4"/>
        <v/>
      </c>
      <c r="BB40" s="350" t="str">
        <f t="shared" si="5"/>
        <v/>
      </c>
      <c r="BC40" s="350" t="str">
        <f t="shared" si="6"/>
        <v/>
      </c>
      <c r="BD40" s="350" t="str">
        <f t="shared" si="7"/>
        <v/>
      </c>
      <c r="BE40" s="350" t="str">
        <f t="shared" si="8"/>
        <v/>
      </c>
      <c r="BF40" s="350" t="str">
        <f t="shared" si="9"/>
        <v/>
      </c>
      <c r="BG40" s="351" t="str">
        <f t="shared" si="10"/>
        <v/>
      </c>
      <c r="BH40" s="352" t="str">
        <f>IF(Table1[[#This Row],[Hospital name (Autofills)]]="","",IFERROR($N40*($G$10+1)^BH$28,0))</f>
        <v/>
      </c>
      <c r="BI40" s="353" t="str">
        <f>IF(Table1[[#This Row],[Hospital name (Autofills)]]="","",IFERROR($N40*($G$10+1)^BI$28,0))</f>
        <v/>
      </c>
      <c r="BJ40" s="353" t="str">
        <f>IF(Table1[[#This Row],[Hospital name (Autofills)]]="","",IFERROR($N40*($G$10+1)^BJ$28,0))</f>
        <v/>
      </c>
      <c r="BK40" s="353" t="str">
        <f>IF(Table1[[#This Row],[Hospital name (Autofills)]]="","",IFERROR($N40*($G$10+1)^BK$28,0))</f>
        <v/>
      </c>
      <c r="BL40" s="353" t="str">
        <f>IF(Table1[[#This Row],[Hospital name (Autofills)]]="","",IFERROR($N40*($G$10+1)^BL$28,0))</f>
        <v/>
      </c>
      <c r="BM40" s="353" t="str">
        <f>IF(Table1[[#This Row],[Hospital name (Autofills)]]="","",IFERROR($N40*($G$10+1)^BM$28,0))</f>
        <v/>
      </c>
      <c r="BN40" s="353" t="str">
        <f>IF(Table1[[#This Row],[Hospital name (Autofills)]]="","",IFERROR($N40*($G$10+1)^BN$28,0))</f>
        <v/>
      </c>
      <c r="BO40" s="353" t="str">
        <f>IF(Table1[[#This Row],[Hospital name (Autofills)]]="","",IFERROR($N40*($G$10+1)^BO$28,0))</f>
        <v/>
      </c>
      <c r="BP40" s="353" t="str">
        <f>IF(Table1[[#This Row],[Hospital name (Autofills)]]="","",IFERROR($N40*($G$10+1)^BP$28,0))</f>
        <v/>
      </c>
      <c r="BQ40" s="354" t="str">
        <f>IF(Table1[[#This Row],[Hospital name (Autofills)]]="","",IFERROR($N40*($G$10+1)^BQ$28,0))</f>
        <v/>
      </c>
      <c r="BR40" s="357" t="str">
        <f>IF(Table1[[#This Row],[Hospital name (Autofills)]]="","",IFERROR(($O40*((1+$G$9)^(BR$28)))*(AB40),0))</f>
        <v/>
      </c>
      <c r="BS40" s="362" t="str">
        <f>IF(Table1[[#This Row],[Hospital name (Autofills)]]="","",IFERROR(($O40*((1+$G$9)^(BS$28)))*(AC40),0))</f>
        <v/>
      </c>
      <c r="BT40" s="362" t="str">
        <f>IF(Table1[[#This Row],[Hospital name (Autofills)]]="","",IFERROR(($O40*((1+$G$9)^(BT$28)))*(AD40),0))</f>
        <v/>
      </c>
      <c r="BU40" s="362" t="str">
        <f>IF(Table1[[#This Row],[Hospital name (Autofills)]]="","",IFERROR(($O40*((1+$G$9)^(BU$28)))*(AE40),0))</f>
        <v/>
      </c>
      <c r="BV40" s="362" t="str">
        <f>IF(Table1[[#This Row],[Hospital name (Autofills)]]="","",IFERROR(($O40*((1+$G$9)^(BV$28)))*(AF40),0))</f>
        <v/>
      </c>
      <c r="BW40" s="362" t="str">
        <f>IF(Table1[[#This Row],[Hospital name (Autofills)]]="","",IFERROR(($O40*((1+$G$9)^(BW$28)))*(AG40),0))</f>
        <v/>
      </c>
      <c r="BX40" s="362" t="str">
        <f>IF(Table1[[#This Row],[Hospital name (Autofills)]]="","",IFERROR(($O40*((1+$G$9)^(BX$28)))*(AH40),0))</f>
        <v/>
      </c>
      <c r="BY40" s="362" t="str">
        <f>IF(Table1[[#This Row],[Hospital name (Autofills)]]="","",IFERROR(($O40*((1+$G$9)^(BY$28)))*(AI40),0))</f>
        <v/>
      </c>
      <c r="BZ40" s="362" t="str">
        <f>IF(Table1[[#This Row],[Hospital name (Autofills)]]="","",IFERROR(($O40*((1+$G$9)^(BZ$28)))*(AJ40),0))</f>
        <v/>
      </c>
      <c r="CA40" s="370" t="str">
        <f>IF(Table1[[#This Row],[Hospital name (Autofills)]]="","",IFERROR(($O40*((1+$G$9)^(CA$28)))*(AK40),0))</f>
        <v/>
      </c>
      <c r="CB40" s="343" t="str">
        <f>IF(Table1[[#This Row],[Hospital name (Autofills)]]="","",IFERROR(($O40*((1+$G$9)^(CB$28)))*(AM40),0))</f>
        <v/>
      </c>
      <c r="CC40" s="362" t="str">
        <f>IF(Table1[[#This Row],[Hospital name (Autofills)]]="","",IFERROR(($O40*((1+$G$9)^(CC$28)))*(AN40),0))</f>
        <v/>
      </c>
      <c r="CD40" s="362" t="str">
        <f>IF(Table1[[#This Row],[Hospital name (Autofills)]]="","",IFERROR(($O40*((1+$G$9)^(CD$28)))*(AO40),0))</f>
        <v/>
      </c>
      <c r="CE40" s="362" t="str">
        <f>IF(Table1[[#This Row],[Hospital name (Autofills)]]="","",IFERROR(($O40*((1+$G$9)^(CE$28)))*(AP40),0))</f>
        <v/>
      </c>
      <c r="CF40" s="362" t="str">
        <f>IF(Table1[[#This Row],[Hospital name (Autofills)]]="","",IFERROR(($O40*((1+$G$9)^(CF$28)))*(AQ40),0))</f>
        <v/>
      </c>
      <c r="CG40" s="362" t="str">
        <f>IF(Table1[[#This Row],[Hospital name (Autofills)]]="","",IFERROR(($O40*((1+$G$9)^(CG$28)))*(AR40),0))</f>
        <v/>
      </c>
      <c r="CH40" s="362" t="str">
        <f>IF(Table1[[#This Row],[Hospital name (Autofills)]]="","",IFERROR(($O40*((1+$G$9)^(CH$28)))*(AS40),0))</f>
        <v/>
      </c>
      <c r="CI40" s="362" t="str">
        <f>IF(Table1[[#This Row],[Hospital name (Autofills)]]="","",IFERROR(($O40*((1+$G$9)^(CI$28)))*(AT40),0))</f>
        <v/>
      </c>
      <c r="CJ40" s="362" t="str">
        <f>IF(Table1[[#This Row],[Hospital name (Autofills)]]="","",IFERROR(($O40*((1+$G$9)^(CJ$28)))*(AU40),0))</f>
        <v/>
      </c>
      <c r="CK40" s="344" t="str">
        <f>IF(Table1[[#This Row],[Hospital name (Autofills)]]="","",IFERROR(($O40*((1+$G$9)^(CK$28)))*(AV40),0))</f>
        <v/>
      </c>
      <c r="CL40" s="357" t="str">
        <f>IF(Table1[[#This Row],[Hospital name (Autofills)]]="","",IFERROR(($O40*((1+$G$9)^(CL$28)))*(AX40),0))</f>
        <v/>
      </c>
      <c r="CM40" s="362" t="str">
        <f>IF(Table1[[#This Row],[Hospital name (Autofills)]]="","",IFERROR(($O40*((1+$G$9)^(CM$28)))*(AY40),0))</f>
        <v/>
      </c>
      <c r="CN40" s="362" t="str">
        <f>IF(Table1[[#This Row],[Hospital name (Autofills)]]="","",IFERROR(($O40*((1+$G$9)^(CN$28)))*(AZ40),0))</f>
        <v/>
      </c>
      <c r="CO40" s="362" t="str">
        <f>IF(Table1[[#This Row],[Hospital name (Autofills)]]="","",IFERROR(($O40*((1+$G$9)^(CO$28)))*(BA40),0))</f>
        <v/>
      </c>
      <c r="CP40" s="362" t="str">
        <f>IF(Table1[[#This Row],[Hospital name (Autofills)]]="","",IFERROR(($O40*((1+$G$9)^(CP$28)))*(BB40),0))</f>
        <v/>
      </c>
      <c r="CQ40" s="362" t="str">
        <f>IF(Table1[[#This Row],[Hospital name (Autofills)]]="","",IFERROR(($O40*((1+$G$9)^(CQ$28)))*(BC40),0))</f>
        <v/>
      </c>
      <c r="CR40" s="362" t="str">
        <f>IF(Table1[[#This Row],[Hospital name (Autofills)]]="","",IFERROR(($O40*((1+$G$9)^(CR$28)))*(BD40),0))</f>
        <v/>
      </c>
      <c r="CS40" s="362" t="str">
        <f>IF(Table1[[#This Row],[Hospital name (Autofills)]]="","",IFERROR(($O40*((1+$G$9)^(CS$28)))*(BE40),0))</f>
        <v/>
      </c>
      <c r="CT40" s="362" t="str">
        <f>IF(Table1[[#This Row],[Hospital name (Autofills)]]="","",IFERROR(($O40*((1+$G$9)^(CT$28)))*(BF40),0))</f>
        <v/>
      </c>
      <c r="CU40" s="370" t="str">
        <f>IF(Table1[[#This Row],[Hospital name (Autofills)]]="","",IFERROR(($O40*((1+$G$9)^(CU$28)))*(BG40),0))</f>
        <v/>
      </c>
      <c r="CV40" s="371" t="str">
        <f>IF(Table1[[#This Row],[Hospital name (Autofills)]]="","",BH40-BR40)</f>
        <v/>
      </c>
      <c r="CW40" s="372" t="str">
        <f>IF(Table1[[#This Row],[Hospital name (Autofills)]]="","",BI40-BS40)</f>
        <v/>
      </c>
      <c r="CX40" s="372" t="str">
        <f>IF(Table1[[#This Row],[Hospital name (Autofills)]]="","",BJ40-BT40)</f>
        <v/>
      </c>
      <c r="CY40" s="372" t="str">
        <f>IF(Table1[[#This Row],[Hospital name (Autofills)]]="","",BK40-BU40)</f>
        <v/>
      </c>
      <c r="CZ40" s="372" t="str">
        <f>IF(Table1[[#This Row],[Hospital name (Autofills)]]="","",BL40-BV40)</f>
        <v/>
      </c>
      <c r="DA40" s="372" t="str">
        <f>IF(Table1[[#This Row],[Hospital name (Autofills)]]="","",BM40-BW40)</f>
        <v/>
      </c>
      <c r="DB40" s="372" t="str">
        <f>IF(Table1[[#This Row],[Hospital name (Autofills)]]="","",BN40-BX40)</f>
        <v/>
      </c>
      <c r="DC40" s="372" t="str">
        <f>IF(Table1[[#This Row],[Hospital name (Autofills)]]="","",BO40-BY40)</f>
        <v/>
      </c>
      <c r="DD40" s="372" t="str">
        <f>IF(Table1[[#This Row],[Hospital name (Autofills)]]="","",BP40-BZ40)</f>
        <v/>
      </c>
      <c r="DE40" s="373" t="str">
        <f>IF(Table1[[#This Row],[Hospital name (Autofills)]]="","",BQ40-CA40)</f>
        <v/>
      </c>
      <c r="DF40" s="374" t="str">
        <f>IF(Table1[[#This Row],[Hospital name (Autofills)]]="","",SUM(Table1[[#This Row],[Year 1 Savings with Price Growth Cap Alone (millions)]:[Year 10 Savings with Price Growth Cap Alone (millions)]]))</f>
        <v/>
      </c>
      <c r="DG40" s="357" t="str">
        <f>IF(Table1[[#This Row],[Hospital name (Autofills)]]="","",BH40-CB40)</f>
        <v/>
      </c>
      <c r="DH40" s="362" t="str">
        <f>IF(Table1[[#This Row],[Hospital name (Autofills)]]="","",BI40-CC40)</f>
        <v/>
      </c>
      <c r="DI40" s="362" t="str">
        <f>IF(Table1[[#This Row],[Hospital name (Autofills)]]="","",BJ40-CD40)</f>
        <v/>
      </c>
      <c r="DJ40" s="362" t="str">
        <f>IF(Table1[[#This Row],[Hospital name (Autofills)]]="","",BK40-CE40)</f>
        <v/>
      </c>
      <c r="DK40" s="362" t="str">
        <f>IF(Table1[[#This Row],[Hospital name (Autofills)]]="","",BL40-CF40)</f>
        <v/>
      </c>
      <c r="DL40" s="362" t="str">
        <f>IF(Table1[[#This Row],[Hospital name (Autofills)]]="","",BM40-CG40)</f>
        <v/>
      </c>
      <c r="DM40" s="362" t="str">
        <f>IF(Table1[[#This Row],[Hospital name (Autofills)]]="","",BN40-CH40)</f>
        <v/>
      </c>
      <c r="DN40" s="362" t="str">
        <f>IF(Table1[[#This Row],[Hospital name (Autofills)]]="","",BO40-CI40)</f>
        <v/>
      </c>
      <c r="DO40" s="362" t="str">
        <f>IF(Table1[[#This Row],[Hospital name (Autofills)]]="","",BP40-CJ40)</f>
        <v/>
      </c>
      <c r="DP40" s="362" t="str">
        <f>IF(Table1[[#This Row],[Hospital name (Autofills)]]="","",BQ40-CK40)</f>
        <v/>
      </c>
      <c r="DQ40" s="362" t="str">
        <f>IF(Table1[[#This Row],[Hospital name (Autofills)]]="","",SUM(Table1[[#This Row],[Year 1 Savings with Price Growth Cap + Price Cap (No Glide Path) (millions)]:[Year 10 Savings with Price Growth Cap + Price Cap (No Glide Path) (millions)]]))</f>
        <v/>
      </c>
      <c r="DR40" s="363" t="str">
        <f>IF(Table1[[#This Row],[Hospital name (Autofills)]]="","",BH40-CL40)</f>
        <v/>
      </c>
      <c r="DS40" s="364" t="str">
        <f>IF(Table1[[#This Row],[Hospital name (Autofills)]]="","",BI40-CM40)</f>
        <v/>
      </c>
      <c r="DT40" s="364" t="str">
        <f>IF(Table1[[#This Row],[Hospital name (Autofills)]]="","",BJ40-CN40)</f>
        <v/>
      </c>
      <c r="DU40" s="364" t="str">
        <f>IF(Table1[[#This Row],[Hospital name (Autofills)]]="","",BK40-CO40)</f>
        <v/>
      </c>
      <c r="DV40" s="364" t="str">
        <f>IF(Table1[[#This Row],[Hospital name (Autofills)]]="","",BL40-CP40)</f>
        <v/>
      </c>
      <c r="DW40" s="364" t="str">
        <f>IF(Table1[[#This Row],[Hospital name (Autofills)]]="","",BM40-CQ40)</f>
        <v/>
      </c>
      <c r="DX40" s="364" t="str">
        <f>IF(Table1[[#This Row],[Hospital name (Autofills)]]="","",BN40-CR40)</f>
        <v/>
      </c>
      <c r="DY40" s="364" t="str">
        <f>IF(Table1[[#This Row],[Hospital name (Autofills)]]="","",BO40-CS40)</f>
        <v/>
      </c>
      <c r="DZ40" s="364" t="str">
        <f>IF(Table1[[#This Row],[Hospital name (Autofills)]]="","",BP40-CT40)</f>
        <v/>
      </c>
      <c r="EA40" s="364" t="str">
        <f>IF(Table1[[#This Row],[Hospital name (Autofills)]]="","",BQ40-CU40)</f>
        <v/>
      </c>
      <c r="EB40" s="365" t="str">
        <f>IF(Table1[[#This Row],[Hospital name (Autofills)]]="","",SUM(Table1[[#This Row],[Year 1 Savings with Price Growth Cap + Price Cap Glide Path (millions)]:[Year 10 Savings with Price Growth Cap + Price Cap Glide Path (millions)]]))</f>
        <v/>
      </c>
    </row>
    <row r="41" spans="2:134" ht="12" customHeight="1">
      <c r="B41" s="332"/>
      <c r="C41" s="337" t="str">
        <f>IF(B41=0,"",_xlfn.XLOOKUP(B41,'4. User Repricing Data'!A:A,'4. User Repricing Data'!B:B,""))</f>
        <v/>
      </c>
      <c r="D41" s="292" t="str">
        <f>IF(B41=0,"",_xlfn.XLOOKUP(B41,'4. User Repricing Data'!A:A,'4. User Repricing Data'!D:D,""))</f>
        <v/>
      </c>
      <c r="E41" s="108" t="str">
        <f>IF(B41=0,"",_xlfn.XLOOKUP(B41,'4. User Repricing Data'!A:A,'4. User Repricing Data'!F:F,""))</f>
        <v/>
      </c>
      <c r="F41" s="338" t="str">
        <f>IF(B41=0,"",_xlfn.XLOOKUP(B41,'4. User Repricing Data'!A:A,'4. User Repricing Data'!E:E,""))</f>
        <v/>
      </c>
      <c r="G41" s="108" t="str">
        <f>IF(G$29="CAH",Table1[[#This Row],[CAH? (Y/N) (Autofills)]],"")</f>
        <v/>
      </c>
      <c r="H41" s="109" t="str">
        <f>IF(H$29="CAH",Table1[[#This Row],[CAH? (Y/N) (Autofills)]],"")</f>
        <v/>
      </c>
      <c r="I41" s="366" t="str">
        <f>IF(Table1[[#This Row],[Hospital name (Autofills)]]="","",IF(OR(AND(G41="Y",$G$17="Y"),AND(H41="Y",$G$18="Y")),"Y","N"))</f>
        <v/>
      </c>
      <c r="J41" s="366" t="str">
        <f>IF(Table1[[#This Row],[Hospital name (Autofills)]]="","",IF(OR(AND(G41="Y",$G$22="Y",$G$19="Y"),AND(H41="Y",$G$23="Y",$G$19="Y")),"Y","N"))</f>
        <v/>
      </c>
      <c r="K41" s="367" t="str">
        <f>IF(Table1[[#This Row],[Hospital name (Autofills)]]="","",_xlfn.XLOOKUP(B41,'4. User Repricing Data'!A:A,'4. User Repricing Data'!G:G))</f>
        <v/>
      </c>
      <c r="L41" s="364" t="str">
        <f>IF(Table1[[#This Row],[Hospital name (Autofills)]]="","",_xlfn.XLOOKUP(B41,'4. User Repricing Data'!A:A,'4. User Repricing Data'!H:H))</f>
        <v/>
      </c>
      <c r="M41" s="342" t="str">
        <f>IF(Table1[[#This Row],[Hospital name (Autofills)]]="","",((1+G$7)^G$6-1))</f>
        <v/>
      </c>
      <c r="N41" s="343" t="str">
        <f>IF(Table1[[#This Row],[Hospital name (Autofills)]]="","",IFERROR(K41*(1+Table1[[#This Row],[Cumulative Inflation Adjustment (Autofills)]]),0))</f>
        <v/>
      </c>
      <c r="O41" s="344" t="str">
        <f>IF(Table1[[#This Row],[Hospital name (Autofills)]]="","",IFERROR(L41*(1+Table1[[#This Row],[Cumulative Inflation Adjustment (Autofills)]]),0))</f>
        <v/>
      </c>
      <c r="P41" s="345" t="str">
        <f>IF(Table1[[#This Row],[Hospital name (Autofills)]]="","",IFERROR(N41/O41,0))</f>
        <v/>
      </c>
      <c r="Q41" s="346" t="str">
        <f>IF(Table1[[#This Row],[Hospital name (Autofills)]]="","",IFERROR(($N41*($G$10+1)^Q$28)/($O41*($G$9+1)^Q$28),0))</f>
        <v/>
      </c>
      <c r="R41" s="346" t="str">
        <f>IF(Table1[[#This Row],[Hospital name (Autofills)]]="","",IFERROR(($N41*($G$10+1)^R$28)/($O41*($G$9+1)^R$28),0))</f>
        <v/>
      </c>
      <c r="S41" s="346" t="str">
        <f>IF(Table1[[#This Row],[Hospital name (Autofills)]]="","",IFERROR(($N41*($G$10+1)^S$28)/($O41*($G$9+1)^S$28),0))</f>
        <v/>
      </c>
      <c r="T41" s="346" t="str">
        <f>IF(Table1[[#This Row],[Hospital name (Autofills)]]="","",IFERROR(($N41*($G$10+1)^T$28)/($O41*($G$9+1)^T$28),0))</f>
        <v/>
      </c>
      <c r="U41" s="346" t="str">
        <f>IF(Table1[[#This Row],[Hospital name (Autofills)]]="","",IFERROR(($N41*($G$10+1)^U$28)/($O41*($G$9+1)^U$28),0))</f>
        <v/>
      </c>
      <c r="V41" s="346" t="str">
        <f>IF(Table1[[#This Row],[Hospital name (Autofills)]]="","",IFERROR(($N41*($G$10+1)^V$28)/($O41*($G$9+1)^V$28),0))</f>
        <v/>
      </c>
      <c r="W41" s="346" t="str">
        <f>IF(Table1[[#This Row],[Hospital name (Autofills)]]="","",IFERROR(($N41*($G$10+1)^W$28)/($O41*($G$9+1)^W$28),0))</f>
        <v/>
      </c>
      <c r="X41" s="346" t="str">
        <f>IF(Table1[[#This Row],[Hospital name (Autofills)]]="","",IFERROR(($N41*($G$10+1)^X$28)/($O41*($G$9+1)^X$28),0))</f>
        <v/>
      </c>
      <c r="Y41" s="346" t="str">
        <f>IF(Table1[[#This Row],[Hospital name (Autofills)]]="","",IFERROR(($N41*($G$10+1)^Y$28)/($O41*($G$9+1)^Y$28),0))</f>
        <v/>
      </c>
      <c r="Z41" s="347" t="str">
        <f>IF(Table1[[#This Row],[Hospital name (Autofills)]]="","",IFERROR(($N41*($G$10+1)^Z$28)/($O41*($G$9+1)^Z$28),0))</f>
        <v/>
      </c>
      <c r="AA41" s="345" t="str">
        <f>IF(Table1[[#This Row],[Hospital name (Autofills)]]="","",IFERROR(N41/O41,0))</f>
        <v/>
      </c>
      <c r="AB41" s="368" t="str">
        <f>IF(Table1[[#This Row],[Hospital name (Autofills)]]="","",IFERROR(IF($J41="Y",Q41,IF($G$19="N",Q41,($N41*($G$10+1)^IF(AB$28&lt;$G$21,AB$28,$G$21-1)*($G$20+1)^(MAX((AB$28-$G$21+1),0)))/($O41*($G$9+1)^AB$28))),0))</f>
        <v/>
      </c>
      <c r="AC41" s="368" t="str">
        <f>IF(Table1[[#This Row],[Hospital name (Autofills)]]="","",IFERROR(IF($J41="Y",R41,IF($G$19="N",R41,($N41*($G$10+1)^IF(AC$28&lt;$G$21,AC$28,$G$21-1)*($G$20+1)^(MAX((AC$28-$G$21+1),0)))/($O41*($G$9+1)^AC$28))),0))</f>
        <v/>
      </c>
      <c r="AD41" s="368" t="str">
        <f>IF(Table1[[#This Row],[Hospital name (Autofills)]]="","",IFERROR(IF($J41="Y",S41,IF($G$19="N",S41,($N41*($G$10+1)^IF(AD$28&lt;$G$21,AD$28,$G$21-1)*($G$20+1)^(MAX((AD$28-$G$21+1),0)))/($O41*($G$9+1)^AD$28))),0))</f>
        <v/>
      </c>
      <c r="AE41" s="368" t="str">
        <f>IF(Table1[[#This Row],[Hospital name (Autofills)]]="","",IFERROR(IF($J41="Y",T41,IF($G$19="N",T41,($N41*($G$10+1)^IF(AE$28&lt;$G$21,AE$28,$G$21-1)*($G$20+1)^(MAX((AE$28-$G$21+1),0)))/($O41*($G$9+1)^AE$28))),0))</f>
        <v/>
      </c>
      <c r="AF41" s="368" t="str">
        <f>IF(Table1[[#This Row],[Hospital name (Autofills)]]="","",IFERROR(IF($J41="Y",U41,IF($G$19="N",U41,($N41*($G$10+1)^IF(AF$28&lt;$G$21,AF$28,$G$21-1)*($G$20+1)^(MAX((AF$28-$G$21+1),0)))/($O41*($G$9+1)^AF$28))),0))</f>
        <v/>
      </c>
      <c r="AG41" s="368" t="str">
        <f>IF(Table1[[#This Row],[Hospital name (Autofills)]]="","",IFERROR(IF($J41="Y",V41,IF($G$19="N",V41,($N41*($G$10+1)^IF(AG$28&lt;$G$21,AG$28,$G$21-1)*($G$20+1)^(MAX((AG$28-$G$21+1),0)))/($O41*($G$9+1)^AG$28))),0))</f>
        <v/>
      </c>
      <c r="AH41" s="368" t="str">
        <f>IF(Table1[[#This Row],[Hospital name (Autofills)]]="","",IFERROR(IF($J41="Y",W41,IF($G$19="N",W41,($N41*($G$10+1)^IF(AH$28&lt;$G$21,AH$28,$G$21-1)*($G$20+1)^(MAX((AH$28-$G$21+1),0)))/($O41*($G$9+1)^AH$28))),0))</f>
        <v/>
      </c>
      <c r="AI41" s="368" t="str">
        <f>IF(Table1[[#This Row],[Hospital name (Autofills)]]="","",IFERROR(IF($J41="Y",X41,IF($G$19="N",X41,($N41*($G$10+1)^IF(AI$28&lt;$G$21,AI$28,$G$21-1)*($G$20+1)^(MAX((AI$28-$G$21+1),0)))/($O41*($G$9+1)^AI$28))),0))</f>
        <v/>
      </c>
      <c r="AJ41" s="368" t="str">
        <f>IF(Table1[[#This Row],[Hospital name (Autofills)]]="","",IFERROR(IF($J41="Y",Y41,IF($G$19="N",Y41,($N41*($G$10+1)^IF(AJ$28&lt;$G$21,AJ$28,$G$21-1)*($G$20+1)^(MAX((AJ$28-$G$21+1),0)))/($O41*($G$9+1)^AJ$28))),0))</f>
        <v/>
      </c>
      <c r="AK41" s="369" t="str">
        <f>IF(Table1[[#This Row],[Hospital name (Autofills)]]="","",IFERROR(IF($J41="Y",Z41,IF($G$19="N",Z41,($N41*($G$10+1)^IF(AK$28&lt;$G$21,AK$28,$G$21-1)*($G$20+1)^(MAX((AK$28-$G$21+1),0)))/($O41*($G$9+1)^AK$28))),0))</f>
        <v/>
      </c>
      <c r="AL41" s="349" t="str">
        <f t="shared" si="0"/>
        <v/>
      </c>
      <c r="AM41" s="350" t="str">
        <f>IF(Table1[[#This Row],[Hospital name (Autofills)]]="","",IF(AND($I41="Y", $G$17="Y"), AB41,
    IF(OR(AND($G$13="Y", AM$28 &gt;= $G$14), $G$13="N"),
        IF(OR(AB41 &gt;= $G$12, AL41 = $G$12),
            $G$12,
            AB41),
        AB41))
)</f>
        <v/>
      </c>
      <c r="AN41" s="350" t="str">
        <f>IF(Table1[[#This Row],[Hospital name (Autofills)]]="","",IF(AND($I41="Y", $G$17="Y"), AC41,
    IF(OR(AND($G$13="Y", AN$28 &gt;= $G$14), $G$13="N"),
        IF(OR(AC41 &gt;= $G$12, AM41 = $G$12),
            $G$12,
            AC41),
        AC41)
))</f>
        <v/>
      </c>
      <c r="AO41" s="350" t="str">
        <f>IF(Table1[[#This Row],[Hospital name (Autofills)]]="","",IF(AND($I41="Y", $G$17="Y"), AD41,
    IF(OR(AND($G$13="Y", AO$28 &gt;= $G$14), $G$13="N"),
        IF(OR(AD41 &gt;= $G$12, AN41 = $G$12),
            MIN(AD41,$G$12),
            AD41),
        AD41)
))</f>
        <v/>
      </c>
      <c r="AP41" s="350" t="str">
        <f>IF(Table1[[#This Row],[Hospital name (Autofills)]]="","",IF(AND($I41="Y", $G$17="Y"), AE41,
    IF(OR(AND($G$13="Y", AP$28 &gt;= $G$14), $G$13="N"),
        IF(OR(AE41 &gt;= $G$12, AO41 = $G$12),
            MIN(AE41,$G$12),
            AE41),
        AE41)
))</f>
        <v/>
      </c>
      <c r="AQ41" s="350" t="str">
        <f>IF(Table1[[#This Row],[Hospital name (Autofills)]]="","",IF(AND($I41="Y", $G$17="Y"), AF41,
    IF(OR(AND($G$13="Y", AQ$28 &gt;= $G$14), $G$13="N"),
        IF(OR(AF41 &gt;= $G$12, AP41 = $G$12),
            MIN(AF41,$G$12),
            AF41),
        AF41)
))</f>
        <v/>
      </c>
      <c r="AR41" s="350" t="str">
        <f>IF(Table1[[#This Row],[Hospital name (Autofills)]]="","",IF(AND($I41="Y", $G$17="Y"), AG41,
    IF(OR(AND($G$13="Y", AR$28 &gt;= $G$14), $G$13="N"),
        IF(OR(AG41 &gt;= $G$12, AQ41 = $G$12),
            MIN(AG41,$G$12),
            AG41),
        AG41)
))</f>
        <v/>
      </c>
      <c r="AS41" s="350" t="str">
        <f>IF(Table1[[#This Row],[Hospital name (Autofills)]]="","",IF(AND($I41="Y", $G$17="Y"), AH41,
    IF(OR(AND($G$13="Y", AS$28 &gt;= $G$14), $G$13="N"),
        IF(OR(AH41 &gt;= $G$12, AR41 = $G$12),
            MIN(AH41,$G$12),
            AH41),
        AH41)
))</f>
        <v/>
      </c>
      <c r="AT41" s="350" t="str">
        <f>IF(Table1[[#This Row],[Hospital name (Autofills)]]="","",IF(AND($I41="Y", $G$17="Y"), AI41,
    IF(OR(AND($G$13="Y", AT$28 &gt;= $G$14), $G$13="N"),
        IF(OR(AI41 &gt;= $G$12, AS41 = $G$12),
            MIN(AI41,$G$12),
            AI41),
        AI41)
))</f>
        <v/>
      </c>
      <c r="AU41" s="350" t="str">
        <f>IF(Table1[[#This Row],[Hospital name (Autofills)]]="","",IF(AND($I41="Y", $G$17="Y"), AJ41,
    IF(OR(AND($G$13="Y", AU$28 &gt;= $G$14), $G$13="N"),
        IF(OR(AJ41 &gt;= $G$12, AT41 = $G$12),
            MIN(AJ41,$G$12),
            AJ41),
        AJ41)
))</f>
        <v/>
      </c>
      <c r="AV41" s="350" t="str">
        <f>IF(Table1[[#This Row],[Hospital name (Autofills)]]="","",IF(AND($I41="Y", $G$17="Y"), AK41,
    IF(OR(AND($G$13="Y", AV$28 &gt;= $G$14), $G$13="N"),
        IF(OR(AK41 &gt;= $G$12, AU41 = $G$12),
            MIN(AK41,$G$12),
            AK41),
        AK41)
))</f>
        <v/>
      </c>
      <c r="AW41" s="345" t="str">
        <f>IFERROR(Table1[[#This Row],[Year 0 Relative Price]],"")</f>
        <v/>
      </c>
      <c r="AX41" s="350" t="str">
        <f t="shared" si="1"/>
        <v/>
      </c>
      <c r="AY41" s="350" t="str">
        <f t="shared" si="2"/>
        <v/>
      </c>
      <c r="AZ41" s="350" t="str">
        <f t="shared" si="3"/>
        <v/>
      </c>
      <c r="BA41" s="350" t="str">
        <f t="shared" si="4"/>
        <v/>
      </c>
      <c r="BB41" s="350" t="str">
        <f t="shared" si="5"/>
        <v/>
      </c>
      <c r="BC41" s="350" t="str">
        <f t="shared" si="6"/>
        <v/>
      </c>
      <c r="BD41" s="350" t="str">
        <f t="shared" si="7"/>
        <v/>
      </c>
      <c r="BE41" s="350" t="str">
        <f t="shared" si="8"/>
        <v/>
      </c>
      <c r="BF41" s="350" t="str">
        <f t="shared" si="9"/>
        <v/>
      </c>
      <c r="BG41" s="351" t="str">
        <f t="shared" si="10"/>
        <v/>
      </c>
      <c r="BH41" s="352" t="str">
        <f>IF(Table1[[#This Row],[Hospital name (Autofills)]]="","",IFERROR($N41*($G$10+1)^BH$28,0))</f>
        <v/>
      </c>
      <c r="BI41" s="353" t="str">
        <f>IF(Table1[[#This Row],[Hospital name (Autofills)]]="","",IFERROR($N41*($G$10+1)^BI$28,0))</f>
        <v/>
      </c>
      <c r="BJ41" s="353" t="str">
        <f>IF(Table1[[#This Row],[Hospital name (Autofills)]]="","",IFERROR($N41*($G$10+1)^BJ$28,0))</f>
        <v/>
      </c>
      <c r="BK41" s="353" t="str">
        <f>IF(Table1[[#This Row],[Hospital name (Autofills)]]="","",IFERROR($N41*($G$10+1)^BK$28,0))</f>
        <v/>
      </c>
      <c r="BL41" s="353" t="str">
        <f>IF(Table1[[#This Row],[Hospital name (Autofills)]]="","",IFERROR($N41*($G$10+1)^BL$28,0))</f>
        <v/>
      </c>
      <c r="BM41" s="353" t="str">
        <f>IF(Table1[[#This Row],[Hospital name (Autofills)]]="","",IFERROR($N41*($G$10+1)^BM$28,0))</f>
        <v/>
      </c>
      <c r="BN41" s="353" t="str">
        <f>IF(Table1[[#This Row],[Hospital name (Autofills)]]="","",IFERROR($N41*($G$10+1)^BN$28,0))</f>
        <v/>
      </c>
      <c r="BO41" s="353" t="str">
        <f>IF(Table1[[#This Row],[Hospital name (Autofills)]]="","",IFERROR($N41*($G$10+1)^BO$28,0))</f>
        <v/>
      </c>
      <c r="BP41" s="353" t="str">
        <f>IF(Table1[[#This Row],[Hospital name (Autofills)]]="","",IFERROR($N41*($G$10+1)^BP$28,0))</f>
        <v/>
      </c>
      <c r="BQ41" s="354" t="str">
        <f>IF(Table1[[#This Row],[Hospital name (Autofills)]]="","",IFERROR($N41*($G$10+1)^BQ$28,0))</f>
        <v/>
      </c>
      <c r="BR41" s="357" t="str">
        <f>IF(Table1[[#This Row],[Hospital name (Autofills)]]="","",IFERROR(($O41*((1+$G$9)^(BR$28)))*(AB41),0))</f>
        <v/>
      </c>
      <c r="BS41" s="362" t="str">
        <f>IF(Table1[[#This Row],[Hospital name (Autofills)]]="","",IFERROR(($O41*((1+$G$9)^(BS$28)))*(AC41),0))</f>
        <v/>
      </c>
      <c r="BT41" s="362" t="str">
        <f>IF(Table1[[#This Row],[Hospital name (Autofills)]]="","",IFERROR(($O41*((1+$G$9)^(BT$28)))*(AD41),0))</f>
        <v/>
      </c>
      <c r="BU41" s="362" t="str">
        <f>IF(Table1[[#This Row],[Hospital name (Autofills)]]="","",IFERROR(($O41*((1+$G$9)^(BU$28)))*(AE41),0))</f>
        <v/>
      </c>
      <c r="BV41" s="362" t="str">
        <f>IF(Table1[[#This Row],[Hospital name (Autofills)]]="","",IFERROR(($O41*((1+$G$9)^(BV$28)))*(AF41),0))</f>
        <v/>
      </c>
      <c r="BW41" s="362" t="str">
        <f>IF(Table1[[#This Row],[Hospital name (Autofills)]]="","",IFERROR(($O41*((1+$G$9)^(BW$28)))*(AG41),0))</f>
        <v/>
      </c>
      <c r="BX41" s="362" t="str">
        <f>IF(Table1[[#This Row],[Hospital name (Autofills)]]="","",IFERROR(($O41*((1+$G$9)^(BX$28)))*(AH41),0))</f>
        <v/>
      </c>
      <c r="BY41" s="362" t="str">
        <f>IF(Table1[[#This Row],[Hospital name (Autofills)]]="","",IFERROR(($O41*((1+$G$9)^(BY$28)))*(AI41),0))</f>
        <v/>
      </c>
      <c r="BZ41" s="362" t="str">
        <f>IF(Table1[[#This Row],[Hospital name (Autofills)]]="","",IFERROR(($O41*((1+$G$9)^(BZ$28)))*(AJ41),0))</f>
        <v/>
      </c>
      <c r="CA41" s="370" t="str">
        <f>IF(Table1[[#This Row],[Hospital name (Autofills)]]="","",IFERROR(($O41*((1+$G$9)^(CA$28)))*(AK41),0))</f>
        <v/>
      </c>
      <c r="CB41" s="343" t="str">
        <f>IF(Table1[[#This Row],[Hospital name (Autofills)]]="","",IFERROR(($O41*((1+$G$9)^(CB$28)))*(AM41),0))</f>
        <v/>
      </c>
      <c r="CC41" s="362" t="str">
        <f>IF(Table1[[#This Row],[Hospital name (Autofills)]]="","",IFERROR(($O41*((1+$G$9)^(CC$28)))*(AN41),0))</f>
        <v/>
      </c>
      <c r="CD41" s="362" t="str">
        <f>IF(Table1[[#This Row],[Hospital name (Autofills)]]="","",IFERROR(($O41*((1+$G$9)^(CD$28)))*(AO41),0))</f>
        <v/>
      </c>
      <c r="CE41" s="362" t="str">
        <f>IF(Table1[[#This Row],[Hospital name (Autofills)]]="","",IFERROR(($O41*((1+$G$9)^(CE$28)))*(AP41),0))</f>
        <v/>
      </c>
      <c r="CF41" s="362" t="str">
        <f>IF(Table1[[#This Row],[Hospital name (Autofills)]]="","",IFERROR(($O41*((1+$G$9)^(CF$28)))*(AQ41),0))</f>
        <v/>
      </c>
      <c r="CG41" s="362" t="str">
        <f>IF(Table1[[#This Row],[Hospital name (Autofills)]]="","",IFERROR(($O41*((1+$G$9)^(CG$28)))*(AR41),0))</f>
        <v/>
      </c>
      <c r="CH41" s="362" t="str">
        <f>IF(Table1[[#This Row],[Hospital name (Autofills)]]="","",IFERROR(($O41*((1+$G$9)^(CH$28)))*(AS41),0))</f>
        <v/>
      </c>
      <c r="CI41" s="362" t="str">
        <f>IF(Table1[[#This Row],[Hospital name (Autofills)]]="","",IFERROR(($O41*((1+$G$9)^(CI$28)))*(AT41),0))</f>
        <v/>
      </c>
      <c r="CJ41" s="362" t="str">
        <f>IF(Table1[[#This Row],[Hospital name (Autofills)]]="","",IFERROR(($O41*((1+$G$9)^(CJ$28)))*(AU41),0))</f>
        <v/>
      </c>
      <c r="CK41" s="344" t="str">
        <f>IF(Table1[[#This Row],[Hospital name (Autofills)]]="","",IFERROR(($O41*((1+$G$9)^(CK$28)))*(AV41),0))</f>
        <v/>
      </c>
      <c r="CL41" s="357" t="str">
        <f>IF(Table1[[#This Row],[Hospital name (Autofills)]]="","",IFERROR(($O41*((1+$G$9)^(CL$28)))*(AX41),0))</f>
        <v/>
      </c>
      <c r="CM41" s="362" t="str">
        <f>IF(Table1[[#This Row],[Hospital name (Autofills)]]="","",IFERROR(($O41*((1+$G$9)^(CM$28)))*(AY41),0))</f>
        <v/>
      </c>
      <c r="CN41" s="362" t="str">
        <f>IF(Table1[[#This Row],[Hospital name (Autofills)]]="","",IFERROR(($O41*((1+$G$9)^(CN$28)))*(AZ41),0))</f>
        <v/>
      </c>
      <c r="CO41" s="362" t="str">
        <f>IF(Table1[[#This Row],[Hospital name (Autofills)]]="","",IFERROR(($O41*((1+$G$9)^(CO$28)))*(BA41),0))</f>
        <v/>
      </c>
      <c r="CP41" s="362" t="str">
        <f>IF(Table1[[#This Row],[Hospital name (Autofills)]]="","",IFERROR(($O41*((1+$G$9)^(CP$28)))*(BB41),0))</f>
        <v/>
      </c>
      <c r="CQ41" s="362" t="str">
        <f>IF(Table1[[#This Row],[Hospital name (Autofills)]]="","",IFERROR(($O41*((1+$G$9)^(CQ$28)))*(BC41),0))</f>
        <v/>
      </c>
      <c r="CR41" s="362" t="str">
        <f>IF(Table1[[#This Row],[Hospital name (Autofills)]]="","",IFERROR(($O41*((1+$G$9)^(CR$28)))*(BD41),0))</f>
        <v/>
      </c>
      <c r="CS41" s="362" t="str">
        <f>IF(Table1[[#This Row],[Hospital name (Autofills)]]="","",IFERROR(($O41*((1+$G$9)^(CS$28)))*(BE41),0))</f>
        <v/>
      </c>
      <c r="CT41" s="362" t="str">
        <f>IF(Table1[[#This Row],[Hospital name (Autofills)]]="","",IFERROR(($O41*((1+$G$9)^(CT$28)))*(BF41),0))</f>
        <v/>
      </c>
      <c r="CU41" s="370" t="str">
        <f>IF(Table1[[#This Row],[Hospital name (Autofills)]]="","",IFERROR(($O41*((1+$G$9)^(CU$28)))*(BG41),0))</f>
        <v/>
      </c>
      <c r="CV41" s="371" t="str">
        <f>IF(Table1[[#This Row],[Hospital name (Autofills)]]="","",BH41-BR41)</f>
        <v/>
      </c>
      <c r="CW41" s="372" t="str">
        <f>IF(Table1[[#This Row],[Hospital name (Autofills)]]="","",BI41-BS41)</f>
        <v/>
      </c>
      <c r="CX41" s="372" t="str">
        <f>IF(Table1[[#This Row],[Hospital name (Autofills)]]="","",BJ41-BT41)</f>
        <v/>
      </c>
      <c r="CY41" s="372" t="str">
        <f>IF(Table1[[#This Row],[Hospital name (Autofills)]]="","",BK41-BU41)</f>
        <v/>
      </c>
      <c r="CZ41" s="372" t="str">
        <f>IF(Table1[[#This Row],[Hospital name (Autofills)]]="","",BL41-BV41)</f>
        <v/>
      </c>
      <c r="DA41" s="372" t="str">
        <f>IF(Table1[[#This Row],[Hospital name (Autofills)]]="","",BM41-BW41)</f>
        <v/>
      </c>
      <c r="DB41" s="372" t="str">
        <f>IF(Table1[[#This Row],[Hospital name (Autofills)]]="","",BN41-BX41)</f>
        <v/>
      </c>
      <c r="DC41" s="372" t="str">
        <f>IF(Table1[[#This Row],[Hospital name (Autofills)]]="","",BO41-BY41)</f>
        <v/>
      </c>
      <c r="DD41" s="372" t="str">
        <f>IF(Table1[[#This Row],[Hospital name (Autofills)]]="","",BP41-BZ41)</f>
        <v/>
      </c>
      <c r="DE41" s="373" t="str">
        <f>IF(Table1[[#This Row],[Hospital name (Autofills)]]="","",BQ41-CA41)</f>
        <v/>
      </c>
      <c r="DF41" s="374" t="str">
        <f>IF(Table1[[#This Row],[Hospital name (Autofills)]]="","",SUM(Table1[[#This Row],[Year 1 Savings with Price Growth Cap Alone (millions)]:[Year 10 Savings with Price Growth Cap Alone (millions)]]))</f>
        <v/>
      </c>
      <c r="DG41" s="357" t="str">
        <f>IF(Table1[[#This Row],[Hospital name (Autofills)]]="","",BH41-CB41)</f>
        <v/>
      </c>
      <c r="DH41" s="362" t="str">
        <f>IF(Table1[[#This Row],[Hospital name (Autofills)]]="","",BI41-CC41)</f>
        <v/>
      </c>
      <c r="DI41" s="362" t="str">
        <f>IF(Table1[[#This Row],[Hospital name (Autofills)]]="","",BJ41-CD41)</f>
        <v/>
      </c>
      <c r="DJ41" s="362" t="str">
        <f>IF(Table1[[#This Row],[Hospital name (Autofills)]]="","",BK41-CE41)</f>
        <v/>
      </c>
      <c r="DK41" s="362" t="str">
        <f>IF(Table1[[#This Row],[Hospital name (Autofills)]]="","",BL41-CF41)</f>
        <v/>
      </c>
      <c r="DL41" s="362" t="str">
        <f>IF(Table1[[#This Row],[Hospital name (Autofills)]]="","",BM41-CG41)</f>
        <v/>
      </c>
      <c r="DM41" s="362" t="str">
        <f>IF(Table1[[#This Row],[Hospital name (Autofills)]]="","",BN41-CH41)</f>
        <v/>
      </c>
      <c r="DN41" s="362" t="str">
        <f>IF(Table1[[#This Row],[Hospital name (Autofills)]]="","",BO41-CI41)</f>
        <v/>
      </c>
      <c r="DO41" s="362" t="str">
        <f>IF(Table1[[#This Row],[Hospital name (Autofills)]]="","",BP41-CJ41)</f>
        <v/>
      </c>
      <c r="DP41" s="362" t="str">
        <f>IF(Table1[[#This Row],[Hospital name (Autofills)]]="","",BQ41-CK41)</f>
        <v/>
      </c>
      <c r="DQ41" s="362" t="str">
        <f>IF(Table1[[#This Row],[Hospital name (Autofills)]]="","",SUM(Table1[[#This Row],[Year 1 Savings with Price Growth Cap + Price Cap (No Glide Path) (millions)]:[Year 10 Savings with Price Growth Cap + Price Cap (No Glide Path) (millions)]]))</f>
        <v/>
      </c>
      <c r="DR41" s="363" t="str">
        <f>IF(Table1[[#This Row],[Hospital name (Autofills)]]="","",BH41-CL41)</f>
        <v/>
      </c>
      <c r="DS41" s="364" t="str">
        <f>IF(Table1[[#This Row],[Hospital name (Autofills)]]="","",BI41-CM41)</f>
        <v/>
      </c>
      <c r="DT41" s="364" t="str">
        <f>IF(Table1[[#This Row],[Hospital name (Autofills)]]="","",BJ41-CN41)</f>
        <v/>
      </c>
      <c r="DU41" s="364" t="str">
        <f>IF(Table1[[#This Row],[Hospital name (Autofills)]]="","",BK41-CO41)</f>
        <v/>
      </c>
      <c r="DV41" s="364" t="str">
        <f>IF(Table1[[#This Row],[Hospital name (Autofills)]]="","",BL41-CP41)</f>
        <v/>
      </c>
      <c r="DW41" s="364" t="str">
        <f>IF(Table1[[#This Row],[Hospital name (Autofills)]]="","",BM41-CQ41)</f>
        <v/>
      </c>
      <c r="DX41" s="364" t="str">
        <f>IF(Table1[[#This Row],[Hospital name (Autofills)]]="","",BN41-CR41)</f>
        <v/>
      </c>
      <c r="DY41" s="364" t="str">
        <f>IF(Table1[[#This Row],[Hospital name (Autofills)]]="","",BO41-CS41)</f>
        <v/>
      </c>
      <c r="DZ41" s="364" t="str">
        <f>IF(Table1[[#This Row],[Hospital name (Autofills)]]="","",BP41-CT41)</f>
        <v/>
      </c>
      <c r="EA41" s="364" t="str">
        <f>IF(Table1[[#This Row],[Hospital name (Autofills)]]="","",BQ41-CU41)</f>
        <v/>
      </c>
      <c r="EB41" s="365" t="str">
        <f>IF(Table1[[#This Row],[Hospital name (Autofills)]]="","",SUM(Table1[[#This Row],[Year 1 Savings with Price Growth Cap + Price Cap Glide Path (millions)]:[Year 10 Savings with Price Growth Cap + Price Cap Glide Path (millions)]]))</f>
        <v/>
      </c>
      <c r="ED41" s="131"/>
    </row>
    <row r="42" spans="2:134" ht="12" customHeight="1">
      <c r="B42" s="332"/>
      <c r="C42" s="337" t="str">
        <f>IF(B42=0,"",_xlfn.XLOOKUP(B42,'4. User Repricing Data'!A:A,'4. User Repricing Data'!B:B,""))</f>
        <v/>
      </c>
      <c r="D42" s="292" t="str">
        <f>IF(B42=0,"",_xlfn.XLOOKUP(B42,'4. User Repricing Data'!A:A,'4. User Repricing Data'!D:D,""))</f>
        <v/>
      </c>
      <c r="E42" s="108" t="str">
        <f>IF(B42=0,"",_xlfn.XLOOKUP(B42,'4. User Repricing Data'!A:A,'4. User Repricing Data'!F:F,""))</f>
        <v/>
      </c>
      <c r="F42" s="338" t="str">
        <f>IF(B42=0,"",_xlfn.XLOOKUP(B42,'4. User Repricing Data'!A:A,'4. User Repricing Data'!E:E,""))</f>
        <v/>
      </c>
      <c r="G42" s="108" t="str">
        <f>IF(G$29="CAH",Table1[[#This Row],[CAH? (Y/N) (Autofills)]],"")</f>
        <v/>
      </c>
      <c r="H42" s="109" t="str">
        <f>IF(H$29="CAH",Table1[[#This Row],[CAH? (Y/N) (Autofills)]],"")</f>
        <v/>
      </c>
      <c r="I42" s="366" t="str">
        <f>IF(Table1[[#This Row],[Hospital name (Autofills)]]="","",IF(OR(AND(G42="Y",$G$17="Y"),AND(H42="Y",$G$18="Y")),"Y","N"))</f>
        <v/>
      </c>
      <c r="J42" s="366" t="str">
        <f>IF(Table1[[#This Row],[Hospital name (Autofills)]]="","",IF(OR(AND(G42="Y",$G$22="Y",$G$19="Y"),AND(H42="Y",$G$23="Y",$G$19="Y")),"Y","N"))</f>
        <v/>
      </c>
      <c r="K42" s="367" t="str">
        <f>IF(Table1[[#This Row],[Hospital name (Autofills)]]="","",_xlfn.XLOOKUP(B42,'4. User Repricing Data'!A:A,'4. User Repricing Data'!G:G))</f>
        <v/>
      </c>
      <c r="L42" s="364" t="str">
        <f>IF(Table1[[#This Row],[Hospital name (Autofills)]]="","",_xlfn.XLOOKUP(B42,'4. User Repricing Data'!A:A,'4. User Repricing Data'!H:H))</f>
        <v/>
      </c>
      <c r="M42" s="342" t="str">
        <f>IF(Table1[[#This Row],[Hospital name (Autofills)]]="","",((1+G$7)^G$6-1))</f>
        <v/>
      </c>
      <c r="N42" s="343" t="str">
        <f>IF(Table1[[#This Row],[Hospital name (Autofills)]]="","",IFERROR(K42*(1+Table1[[#This Row],[Cumulative Inflation Adjustment (Autofills)]]),0))</f>
        <v/>
      </c>
      <c r="O42" s="344" t="str">
        <f>IF(Table1[[#This Row],[Hospital name (Autofills)]]="","",IFERROR(L42*(1+Table1[[#This Row],[Cumulative Inflation Adjustment (Autofills)]]),0))</f>
        <v/>
      </c>
      <c r="P42" s="345" t="str">
        <f>IF(Table1[[#This Row],[Hospital name (Autofills)]]="","",IFERROR(N42/O42,0))</f>
        <v/>
      </c>
      <c r="Q42" s="346" t="str">
        <f>IF(Table1[[#This Row],[Hospital name (Autofills)]]="","",IFERROR(($N42*($G$10+1)^Q$28)/($O42*($G$9+1)^Q$28),0))</f>
        <v/>
      </c>
      <c r="R42" s="346" t="str">
        <f>IF(Table1[[#This Row],[Hospital name (Autofills)]]="","",IFERROR(($N42*($G$10+1)^R$28)/($O42*($G$9+1)^R$28),0))</f>
        <v/>
      </c>
      <c r="S42" s="346" t="str">
        <f>IF(Table1[[#This Row],[Hospital name (Autofills)]]="","",IFERROR(($N42*($G$10+1)^S$28)/($O42*($G$9+1)^S$28),0))</f>
        <v/>
      </c>
      <c r="T42" s="346" t="str">
        <f>IF(Table1[[#This Row],[Hospital name (Autofills)]]="","",IFERROR(($N42*($G$10+1)^T$28)/($O42*($G$9+1)^T$28),0))</f>
        <v/>
      </c>
      <c r="U42" s="346" t="str">
        <f>IF(Table1[[#This Row],[Hospital name (Autofills)]]="","",IFERROR(($N42*($G$10+1)^U$28)/($O42*($G$9+1)^U$28),0))</f>
        <v/>
      </c>
      <c r="V42" s="346" t="str">
        <f>IF(Table1[[#This Row],[Hospital name (Autofills)]]="","",IFERROR(($N42*($G$10+1)^V$28)/($O42*($G$9+1)^V$28),0))</f>
        <v/>
      </c>
      <c r="W42" s="346" t="str">
        <f>IF(Table1[[#This Row],[Hospital name (Autofills)]]="","",IFERROR(($N42*($G$10+1)^W$28)/($O42*($G$9+1)^W$28),0))</f>
        <v/>
      </c>
      <c r="X42" s="346" t="str">
        <f>IF(Table1[[#This Row],[Hospital name (Autofills)]]="","",IFERROR(($N42*($G$10+1)^X$28)/($O42*($G$9+1)^X$28),0))</f>
        <v/>
      </c>
      <c r="Y42" s="346" t="str">
        <f>IF(Table1[[#This Row],[Hospital name (Autofills)]]="","",IFERROR(($N42*($G$10+1)^Y$28)/($O42*($G$9+1)^Y$28),0))</f>
        <v/>
      </c>
      <c r="Z42" s="347" t="str">
        <f>IF(Table1[[#This Row],[Hospital name (Autofills)]]="","",IFERROR(($N42*($G$10+1)^Z$28)/($O42*($G$9+1)^Z$28),0))</f>
        <v/>
      </c>
      <c r="AA42" s="345" t="str">
        <f>IF(Table1[[#This Row],[Hospital name (Autofills)]]="","",IFERROR(N42/O42,0))</f>
        <v/>
      </c>
      <c r="AB42" s="368" t="str">
        <f>IF(Table1[[#This Row],[Hospital name (Autofills)]]="","",IFERROR(IF($J42="Y",Q42,IF($G$19="N",Q42,($N42*($G$10+1)^IF(AB$28&lt;$G$21,AB$28,$G$21-1)*($G$20+1)^(MAX((AB$28-$G$21+1),0)))/($O42*($G$9+1)^AB$28))),0))</f>
        <v/>
      </c>
      <c r="AC42" s="368" t="str">
        <f>IF(Table1[[#This Row],[Hospital name (Autofills)]]="","",IFERROR(IF($J42="Y",R42,IF($G$19="N",R42,($N42*($G$10+1)^IF(AC$28&lt;$G$21,AC$28,$G$21-1)*($G$20+1)^(MAX((AC$28-$G$21+1),0)))/($O42*($G$9+1)^AC$28))),0))</f>
        <v/>
      </c>
      <c r="AD42" s="368" t="str">
        <f>IF(Table1[[#This Row],[Hospital name (Autofills)]]="","",IFERROR(IF($J42="Y",S42,IF($G$19="N",S42,($N42*($G$10+1)^IF(AD$28&lt;$G$21,AD$28,$G$21-1)*($G$20+1)^(MAX((AD$28-$G$21+1),0)))/($O42*($G$9+1)^AD$28))),0))</f>
        <v/>
      </c>
      <c r="AE42" s="368" t="str">
        <f>IF(Table1[[#This Row],[Hospital name (Autofills)]]="","",IFERROR(IF($J42="Y",T42,IF($G$19="N",T42,($N42*($G$10+1)^IF(AE$28&lt;$G$21,AE$28,$G$21-1)*($G$20+1)^(MAX((AE$28-$G$21+1),0)))/($O42*($G$9+1)^AE$28))),0))</f>
        <v/>
      </c>
      <c r="AF42" s="368" t="str">
        <f>IF(Table1[[#This Row],[Hospital name (Autofills)]]="","",IFERROR(IF($J42="Y",U42,IF($G$19="N",U42,($N42*($G$10+1)^IF(AF$28&lt;$G$21,AF$28,$G$21-1)*($G$20+1)^(MAX((AF$28-$G$21+1),0)))/($O42*($G$9+1)^AF$28))),0))</f>
        <v/>
      </c>
      <c r="AG42" s="368" t="str">
        <f>IF(Table1[[#This Row],[Hospital name (Autofills)]]="","",IFERROR(IF($J42="Y",V42,IF($G$19="N",V42,($N42*($G$10+1)^IF(AG$28&lt;$G$21,AG$28,$G$21-1)*($G$20+1)^(MAX((AG$28-$G$21+1),0)))/($O42*($G$9+1)^AG$28))),0))</f>
        <v/>
      </c>
      <c r="AH42" s="368" t="str">
        <f>IF(Table1[[#This Row],[Hospital name (Autofills)]]="","",IFERROR(IF($J42="Y",W42,IF($G$19="N",W42,($N42*($G$10+1)^IF(AH$28&lt;$G$21,AH$28,$G$21-1)*($G$20+1)^(MAX((AH$28-$G$21+1),0)))/($O42*($G$9+1)^AH$28))),0))</f>
        <v/>
      </c>
      <c r="AI42" s="368" t="str">
        <f>IF(Table1[[#This Row],[Hospital name (Autofills)]]="","",IFERROR(IF($J42="Y",X42,IF($G$19="N",X42,($N42*($G$10+1)^IF(AI$28&lt;$G$21,AI$28,$G$21-1)*($G$20+1)^(MAX((AI$28-$G$21+1),0)))/($O42*($G$9+1)^AI$28))),0))</f>
        <v/>
      </c>
      <c r="AJ42" s="368" t="str">
        <f>IF(Table1[[#This Row],[Hospital name (Autofills)]]="","",IFERROR(IF($J42="Y",Y42,IF($G$19="N",Y42,($N42*($G$10+1)^IF(AJ$28&lt;$G$21,AJ$28,$G$21-1)*($G$20+1)^(MAX((AJ$28-$G$21+1),0)))/($O42*($G$9+1)^AJ$28))),0))</f>
        <v/>
      </c>
      <c r="AK42" s="369" t="str">
        <f>IF(Table1[[#This Row],[Hospital name (Autofills)]]="","",IFERROR(IF($J42="Y",Z42,IF($G$19="N",Z42,($N42*($G$10+1)^IF(AK$28&lt;$G$21,AK$28,$G$21-1)*($G$20+1)^(MAX((AK$28-$G$21+1),0)))/($O42*($G$9+1)^AK$28))),0))</f>
        <v/>
      </c>
      <c r="AL42" s="349" t="str">
        <f t="shared" si="0"/>
        <v/>
      </c>
      <c r="AM42" s="350" t="str">
        <f>IF(Table1[[#This Row],[Hospital name (Autofills)]]="","",IF(AND($I42="Y", $G$17="Y"), AB42,
    IF(OR(AND($G$13="Y", AM$28 &gt;= $G$14), $G$13="N"),
        IF(OR(AB42 &gt;= $G$12, AL42 = $G$12),
            $G$12,
            AB42),
        AB42))
)</f>
        <v/>
      </c>
      <c r="AN42" s="350" t="str">
        <f>IF(Table1[[#This Row],[Hospital name (Autofills)]]="","",IF(AND($I42="Y", $G$17="Y"), AC42,
    IF(OR(AND($G$13="Y", AN$28 &gt;= $G$14), $G$13="N"),
        IF(OR(AC42 &gt;= $G$12, AM42 = $G$12),
            $G$12,
            AC42),
        AC42)
))</f>
        <v/>
      </c>
      <c r="AO42" s="350" t="str">
        <f>IF(Table1[[#This Row],[Hospital name (Autofills)]]="","",IF(AND($I42="Y", $G$17="Y"), AD42,
    IF(OR(AND($G$13="Y", AO$28 &gt;= $G$14), $G$13="N"),
        IF(OR(AD42 &gt;= $G$12, AN42 = $G$12),
            MIN(AD42,$G$12),
            AD42),
        AD42)
))</f>
        <v/>
      </c>
      <c r="AP42" s="350" t="str">
        <f>IF(Table1[[#This Row],[Hospital name (Autofills)]]="","",IF(AND($I42="Y", $G$17="Y"), AE42,
    IF(OR(AND($G$13="Y", AP$28 &gt;= $G$14), $G$13="N"),
        IF(OR(AE42 &gt;= $G$12, AO42 = $G$12),
            MIN(AE42,$G$12),
            AE42),
        AE42)
))</f>
        <v/>
      </c>
      <c r="AQ42" s="350" t="str">
        <f>IF(Table1[[#This Row],[Hospital name (Autofills)]]="","",IF(AND($I42="Y", $G$17="Y"), AF42,
    IF(OR(AND($G$13="Y", AQ$28 &gt;= $G$14), $G$13="N"),
        IF(OR(AF42 &gt;= $G$12, AP42 = $G$12),
            MIN(AF42,$G$12),
            AF42),
        AF42)
))</f>
        <v/>
      </c>
      <c r="AR42" s="350" t="str">
        <f>IF(Table1[[#This Row],[Hospital name (Autofills)]]="","",IF(AND($I42="Y", $G$17="Y"), AG42,
    IF(OR(AND($G$13="Y", AR$28 &gt;= $G$14), $G$13="N"),
        IF(OR(AG42 &gt;= $G$12, AQ42 = $G$12),
            MIN(AG42,$G$12),
            AG42),
        AG42)
))</f>
        <v/>
      </c>
      <c r="AS42" s="350" t="str">
        <f>IF(Table1[[#This Row],[Hospital name (Autofills)]]="","",IF(AND($I42="Y", $G$17="Y"), AH42,
    IF(OR(AND($G$13="Y", AS$28 &gt;= $G$14), $G$13="N"),
        IF(OR(AH42 &gt;= $G$12, AR42 = $G$12),
            MIN(AH42,$G$12),
            AH42),
        AH42)
))</f>
        <v/>
      </c>
      <c r="AT42" s="350" t="str">
        <f>IF(Table1[[#This Row],[Hospital name (Autofills)]]="","",IF(AND($I42="Y", $G$17="Y"), AI42,
    IF(OR(AND($G$13="Y", AT$28 &gt;= $G$14), $G$13="N"),
        IF(OR(AI42 &gt;= $G$12, AS42 = $G$12),
            MIN(AI42,$G$12),
            AI42),
        AI42)
))</f>
        <v/>
      </c>
      <c r="AU42" s="350" t="str">
        <f>IF(Table1[[#This Row],[Hospital name (Autofills)]]="","",IF(AND($I42="Y", $G$17="Y"), AJ42,
    IF(OR(AND($G$13="Y", AU$28 &gt;= $G$14), $G$13="N"),
        IF(OR(AJ42 &gt;= $G$12, AT42 = $G$12),
            MIN(AJ42,$G$12),
            AJ42),
        AJ42)
))</f>
        <v/>
      </c>
      <c r="AV42" s="350" t="str">
        <f>IF(Table1[[#This Row],[Hospital name (Autofills)]]="","",IF(AND($I42="Y", $G$17="Y"), AK42,
    IF(OR(AND($G$13="Y", AV$28 &gt;= $G$14), $G$13="N"),
        IF(OR(AK42 &gt;= $G$12, AU42 = $G$12),
            MIN(AK42,$G$12),
            AK42),
        AK42)
))</f>
        <v/>
      </c>
      <c r="AW42" s="345" t="str">
        <f>IFERROR(Table1[[#This Row],[Year 0 Relative Price]],"")</f>
        <v/>
      </c>
      <c r="AX42" s="350" t="str">
        <f t="shared" si="1"/>
        <v/>
      </c>
      <c r="AY42" s="350" t="str">
        <f t="shared" si="2"/>
        <v/>
      </c>
      <c r="AZ42" s="350" t="str">
        <f t="shared" si="3"/>
        <v/>
      </c>
      <c r="BA42" s="350" t="str">
        <f t="shared" si="4"/>
        <v/>
      </c>
      <c r="BB42" s="350" t="str">
        <f t="shared" si="5"/>
        <v/>
      </c>
      <c r="BC42" s="350" t="str">
        <f t="shared" si="6"/>
        <v/>
      </c>
      <c r="BD42" s="350" t="str">
        <f t="shared" si="7"/>
        <v/>
      </c>
      <c r="BE42" s="350" t="str">
        <f t="shared" si="8"/>
        <v/>
      </c>
      <c r="BF42" s="350" t="str">
        <f t="shared" si="9"/>
        <v/>
      </c>
      <c r="BG42" s="351" t="str">
        <f t="shared" si="10"/>
        <v/>
      </c>
      <c r="BH42" s="352" t="str">
        <f>IF(Table1[[#This Row],[Hospital name (Autofills)]]="","",IFERROR($N42*($G$10+1)^BH$28,0))</f>
        <v/>
      </c>
      <c r="BI42" s="353" t="str">
        <f>IF(Table1[[#This Row],[Hospital name (Autofills)]]="","",IFERROR($N42*($G$10+1)^BI$28,0))</f>
        <v/>
      </c>
      <c r="BJ42" s="353" t="str">
        <f>IF(Table1[[#This Row],[Hospital name (Autofills)]]="","",IFERROR($N42*($G$10+1)^BJ$28,0))</f>
        <v/>
      </c>
      <c r="BK42" s="353" t="str">
        <f>IF(Table1[[#This Row],[Hospital name (Autofills)]]="","",IFERROR($N42*($G$10+1)^BK$28,0))</f>
        <v/>
      </c>
      <c r="BL42" s="353" t="str">
        <f>IF(Table1[[#This Row],[Hospital name (Autofills)]]="","",IFERROR($N42*($G$10+1)^BL$28,0))</f>
        <v/>
      </c>
      <c r="BM42" s="353" t="str">
        <f>IF(Table1[[#This Row],[Hospital name (Autofills)]]="","",IFERROR($N42*($G$10+1)^BM$28,0))</f>
        <v/>
      </c>
      <c r="BN42" s="353" t="str">
        <f>IF(Table1[[#This Row],[Hospital name (Autofills)]]="","",IFERROR($N42*($G$10+1)^BN$28,0))</f>
        <v/>
      </c>
      <c r="BO42" s="353" t="str">
        <f>IF(Table1[[#This Row],[Hospital name (Autofills)]]="","",IFERROR($N42*($G$10+1)^BO$28,0))</f>
        <v/>
      </c>
      <c r="BP42" s="353" t="str">
        <f>IF(Table1[[#This Row],[Hospital name (Autofills)]]="","",IFERROR($N42*($G$10+1)^BP$28,0))</f>
        <v/>
      </c>
      <c r="BQ42" s="354" t="str">
        <f>IF(Table1[[#This Row],[Hospital name (Autofills)]]="","",IFERROR($N42*($G$10+1)^BQ$28,0))</f>
        <v/>
      </c>
      <c r="BR42" s="357" t="str">
        <f>IF(Table1[[#This Row],[Hospital name (Autofills)]]="","",IFERROR(($O42*((1+$G$9)^(BR$28)))*(AB42),0))</f>
        <v/>
      </c>
      <c r="BS42" s="362" t="str">
        <f>IF(Table1[[#This Row],[Hospital name (Autofills)]]="","",IFERROR(($O42*((1+$G$9)^(BS$28)))*(AC42),0))</f>
        <v/>
      </c>
      <c r="BT42" s="362" t="str">
        <f>IF(Table1[[#This Row],[Hospital name (Autofills)]]="","",IFERROR(($O42*((1+$G$9)^(BT$28)))*(AD42),0))</f>
        <v/>
      </c>
      <c r="BU42" s="362" t="str">
        <f>IF(Table1[[#This Row],[Hospital name (Autofills)]]="","",IFERROR(($O42*((1+$G$9)^(BU$28)))*(AE42),0))</f>
        <v/>
      </c>
      <c r="BV42" s="362" t="str">
        <f>IF(Table1[[#This Row],[Hospital name (Autofills)]]="","",IFERROR(($O42*((1+$G$9)^(BV$28)))*(AF42),0))</f>
        <v/>
      </c>
      <c r="BW42" s="362" t="str">
        <f>IF(Table1[[#This Row],[Hospital name (Autofills)]]="","",IFERROR(($O42*((1+$G$9)^(BW$28)))*(AG42),0))</f>
        <v/>
      </c>
      <c r="BX42" s="362" t="str">
        <f>IF(Table1[[#This Row],[Hospital name (Autofills)]]="","",IFERROR(($O42*((1+$G$9)^(BX$28)))*(AH42),0))</f>
        <v/>
      </c>
      <c r="BY42" s="362" t="str">
        <f>IF(Table1[[#This Row],[Hospital name (Autofills)]]="","",IFERROR(($O42*((1+$G$9)^(BY$28)))*(AI42),0))</f>
        <v/>
      </c>
      <c r="BZ42" s="362" t="str">
        <f>IF(Table1[[#This Row],[Hospital name (Autofills)]]="","",IFERROR(($O42*((1+$G$9)^(BZ$28)))*(AJ42),0))</f>
        <v/>
      </c>
      <c r="CA42" s="370" t="str">
        <f>IF(Table1[[#This Row],[Hospital name (Autofills)]]="","",IFERROR(($O42*((1+$G$9)^(CA$28)))*(AK42),0))</f>
        <v/>
      </c>
      <c r="CB42" s="343" t="str">
        <f>IF(Table1[[#This Row],[Hospital name (Autofills)]]="","",IFERROR(($O42*((1+$G$9)^(CB$28)))*(AM42),0))</f>
        <v/>
      </c>
      <c r="CC42" s="362" t="str">
        <f>IF(Table1[[#This Row],[Hospital name (Autofills)]]="","",IFERROR(($O42*((1+$G$9)^(CC$28)))*(AN42),0))</f>
        <v/>
      </c>
      <c r="CD42" s="362" t="str">
        <f>IF(Table1[[#This Row],[Hospital name (Autofills)]]="","",IFERROR(($O42*((1+$G$9)^(CD$28)))*(AO42),0))</f>
        <v/>
      </c>
      <c r="CE42" s="362" t="str">
        <f>IF(Table1[[#This Row],[Hospital name (Autofills)]]="","",IFERROR(($O42*((1+$G$9)^(CE$28)))*(AP42),0))</f>
        <v/>
      </c>
      <c r="CF42" s="362" t="str">
        <f>IF(Table1[[#This Row],[Hospital name (Autofills)]]="","",IFERROR(($O42*((1+$G$9)^(CF$28)))*(AQ42),0))</f>
        <v/>
      </c>
      <c r="CG42" s="362" t="str">
        <f>IF(Table1[[#This Row],[Hospital name (Autofills)]]="","",IFERROR(($O42*((1+$G$9)^(CG$28)))*(AR42),0))</f>
        <v/>
      </c>
      <c r="CH42" s="362" t="str">
        <f>IF(Table1[[#This Row],[Hospital name (Autofills)]]="","",IFERROR(($O42*((1+$G$9)^(CH$28)))*(AS42),0))</f>
        <v/>
      </c>
      <c r="CI42" s="362" t="str">
        <f>IF(Table1[[#This Row],[Hospital name (Autofills)]]="","",IFERROR(($O42*((1+$G$9)^(CI$28)))*(AT42),0))</f>
        <v/>
      </c>
      <c r="CJ42" s="362" t="str">
        <f>IF(Table1[[#This Row],[Hospital name (Autofills)]]="","",IFERROR(($O42*((1+$G$9)^(CJ$28)))*(AU42),0))</f>
        <v/>
      </c>
      <c r="CK42" s="344" t="str">
        <f>IF(Table1[[#This Row],[Hospital name (Autofills)]]="","",IFERROR(($O42*((1+$G$9)^(CK$28)))*(AV42),0))</f>
        <v/>
      </c>
      <c r="CL42" s="357" t="str">
        <f>IF(Table1[[#This Row],[Hospital name (Autofills)]]="","",IFERROR(($O42*((1+$G$9)^(CL$28)))*(AX42),0))</f>
        <v/>
      </c>
      <c r="CM42" s="362" t="str">
        <f>IF(Table1[[#This Row],[Hospital name (Autofills)]]="","",IFERROR(($O42*((1+$G$9)^(CM$28)))*(AY42),0))</f>
        <v/>
      </c>
      <c r="CN42" s="362" t="str">
        <f>IF(Table1[[#This Row],[Hospital name (Autofills)]]="","",IFERROR(($O42*((1+$G$9)^(CN$28)))*(AZ42),0))</f>
        <v/>
      </c>
      <c r="CO42" s="362" t="str">
        <f>IF(Table1[[#This Row],[Hospital name (Autofills)]]="","",IFERROR(($O42*((1+$G$9)^(CO$28)))*(BA42),0))</f>
        <v/>
      </c>
      <c r="CP42" s="362" t="str">
        <f>IF(Table1[[#This Row],[Hospital name (Autofills)]]="","",IFERROR(($O42*((1+$G$9)^(CP$28)))*(BB42),0))</f>
        <v/>
      </c>
      <c r="CQ42" s="362" t="str">
        <f>IF(Table1[[#This Row],[Hospital name (Autofills)]]="","",IFERROR(($O42*((1+$G$9)^(CQ$28)))*(BC42),0))</f>
        <v/>
      </c>
      <c r="CR42" s="362" t="str">
        <f>IF(Table1[[#This Row],[Hospital name (Autofills)]]="","",IFERROR(($O42*((1+$G$9)^(CR$28)))*(BD42),0))</f>
        <v/>
      </c>
      <c r="CS42" s="362" t="str">
        <f>IF(Table1[[#This Row],[Hospital name (Autofills)]]="","",IFERROR(($O42*((1+$G$9)^(CS$28)))*(BE42),0))</f>
        <v/>
      </c>
      <c r="CT42" s="362" t="str">
        <f>IF(Table1[[#This Row],[Hospital name (Autofills)]]="","",IFERROR(($O42*((1+$G$9)^(CT$28)))*(BF42),0))</f>
        <v/>
      </c>
      <c r="CU42" s="370" t="str">
        <f>IF(Table1[[#This Row],[Hospital name (Autofills)]]="","",IFERROR(($O42*((1+$G$9)^(CU$28)))*(BG42),0))</f>
        <v/>
      </c>
      <c r="CV42" s="371" t="str">
        <f>IF(Table1[[#This Row],[Hospital name (Autofills)]]="","",BH42-BR42)</f>
        <v/>
      </c>
      <c r="CW42" s="372" t="str">
        <f>IF(Table1[[#This Row],[Hospital name (Autofills)]]="","",BI42-BS42)</f>
        <v/>
      </c>
      <c r="CX42" s="372" t="str">
        <f>IF(Table1[[#This Row],[Hospital name (Autofills)]]="","",BJ42-BT42)</f>
        <v/>
      </c>
      <c r="CY42" s="372" t="str">
        <f>IF(Table1[[#This Row],[Hospital name (Autofills)]]="","",BK42-BU42)</f>
        <v/>
      </c>
      <c r="CZ42" s="372" t="str">
        <f>IF(Table1[[#This Row],[Hospital name (Autofills)]]="","",BL42-BV42)</f>
        <v/>
      </c>
      <c r="DA42" s="372" t="str">
        <f>IF(Table1[[#This Row],[Hospital name (Autofills)]]="","",BM42-BW42)</f>
        <v/>
      </c>
      <c r="DB42" s="372" t="str">
        <f>IF(Table1[[#This Row],[Hospital name (Autofills)]]="","",BN42-BX42)</f>
        <v/>
      </c>
      <c r="DC42" s="372" t="str">
        <f>IF(Table1[[#This Row],[Hospital name (Autofills)]]="","",BO42-BY42)</f>
        <v/>
      </c>
      <c r="DD42" s="372" t="str">
        <f>IF(Table1[[#This Row],[Hospital name (Autofills)]]="","",BP42-BZ42)</f>
        <v/>
      </c>
      <c r="DE42" s="373" t="str">
        <f>IF(Table1[[#This Row],[Hospital name (Autofills)]]="","",BQ42-CA42)</f>
        <v/>
      </c>
      <c r="DF42" s="374" t="str">
        <f>IF(Table1[[#This Row],[Hospital name (Autofills)]]="","",SUM(Table1[[#This Row],[Year 1 Savings with Price Growth Cap Alone (millions)]:[Year 10 Savings with Price Growth Cap Alone (millions)]]))</f>
        <v/>
      </c>
      <c r="DG42" s="357" t="str">
        <f>IF(Table1[[#This Row],[Hospital name (Autofills)]]="","",BH42-CB42)</f>
        <v/>
      </c>
      <c r="DH42" s="362" t="str">
        <f>IF(Table1[[#This Row],[Hospital name (Autofills)]]="","",BI42-CC42)</f>
        <v/>
      </c>
      <c r="DI42" s="362" t="str">
        <f>IF(Table1[[#This Row],[Hospital name (Autofills)]]="","",BJ42-CD42)</f>
        <v/>
      </c>
      <c r="DJ42" s="362" t="str">
        <f>IF(Table1[[#This Row],[Hospital name (Autofills)]]="","",BK42-CE42)</f>
        <v/>
      </c>
      <c r="DK42" s="362" t="str">
        <f>IF(Table1[[#This Row],[Hospital name (Autofills)]]="","",BL42-CF42)</f>
        <v/>
      </c>
      <c r="DL42" s="362" t="str">
        <f>IF(Table1[[#This Row],[Hospital name (Autofills)]]="","",BM42-CG42)</f>
        <v/>
      </c>
      <c r="DM42" s="362" t="str">
        <f>IF(Table1[[#This Row],[Hospital name (Autofills)]]="","",BN42-CH42)</f>
        <v/>
      </c>
      <c r="DN42" s="362" t="str">
        <f>IF(Table1[[#This Row],[Hospital name (Autofills)]]="","",BO42-CI42)</f>
        <v/>
      </c>
      <c r="DO42" s="362" t="str">
        <f>IF(Table1[[#This Row],[Hospital name (Autofills)]]="","",BP42-CJ42)</f>
        <v/>
      </c>
      <c r="DP42" s="362" t="str">
        <f>IF(Table1[[#This Row],[Hospital name (Autofills)]]="","",BQ42-CK42)</f>
        <v/>
      </c>
      <c r="DQ42" s="362" t="str">
        <f>IF(Table1[[#This Row],[Hospital name (Autofills)]]="","",SUM(Table1[[#This Row],[Year 1 Savings with Price Growth Cap + Price Cap (No Glide Path) (millions)]:[Year 10 Savings with Price Growth Cap + Price Cap (No Glide Path) (millions)]]))</f>
        <v/>
      </c>
      <c r="DR42" s="363" t="str">
        <f>IF(Table1[[#This Row],[Hospital name (Autofills)]]="","",BH42-CL42)</f>
        <v/>
      </c>
      <c r="DS42" s="364" t="str">
        <f>IF(Table1[[#This Row],[Hospital name (Autofills)]]="","",BI42-CM42)</f>
        <v/>
      </c>
      <c r="DT42" s="364" t="str">
        <f>IF(Table1[[#This Row],[Hospital name (Autofills)]]="","",BJ42-CN42)</f>
        <v/>
      </c>
      <c r="DU42" s="364" t="str">
        <f>IF(Table1[[#This Row],[Hospital name (Autofills)]]="","",BK42-CO42)</f>
        <v/>
      </c>
      <c r="DV42" s="364" t="str">
        <f>IF(Table1[[#This Row],[Hospital name (Autofills)]]="","",BL42-CP42)</f>
        <v/>
      </c>
      <c r="DW42" s="364" t="str">
        <f>IF(Table1[[#This Row],[Hospital name (Autofills)]]="","",BM42-CQ42)</f>
        <v/>
      </c>
      <c r="DX42" s="364" t="str">
        <f>IF(Table1[[#This Row],[Hospital name (Autofills)]]="","",BN42-CR42)</f>
        <v/>
      </c>
      <c r="DY42" s="364" t="str">
        <f>IF(Table1[[#This Row],[Hospital name (Autofills)]]="","",BO42-CS42)</f>
        <v/>
      </c>
      <c r="DZ42" s="364" t="str">
        <f>IF(Table1[[#This Row],[Hospital name (Autofills)]]="","",BP42-CT42)</f>
        <v/>
      </c>
      <c r="EA42" s="364" t="str">
        <f>IF(Table1[[#This Row],[Hospital name (Autofills)]]="","",BQ42-CU42)</f>
        <v/>
      </c>
      <c r="EB42" s="365" t="str">
        <f>IF(Table1[[#This Row],[Hospital name (Autofills)]]="","",SUM(Table1[[#This Row],[Year 1 Savings with Price Growth Cap + Price Cap Glide Path (millions)]:[Year 10 Savings with Price Growth Cap + Price Cap Glide Path (millions)]]))</f>
        <v/>
      </c>
    </row>
    <row r="43" spans="2:134" ht="12" customHeight="1">
      <c r="B43" s="332"/>
      <c r="C43" s="337" t="str">
        <f>IF(B43=0,"",_xlfn.XLOOKUP(B43,'4. User Repricing Data'!A:A,'4. User Repricing Data'!B:B,""))</f>
        <v/>
      </c>
      <c r="D43" s="292" t="str">
        <f>IF(B43=0,"",_xlfn.XLOOKUP(B43,'4. User Repricing Data'!A:A,'4. User Repricing Data'!D:D,""))</f>
        <v/>
      </c>
      <c r="E43" s="108" t="str">
        <f>IF(B43=0,"",_xlfn.XLOOKUP(B43,'4. User Repricing Data'!A:A,'4. User Repricing Data'!F:F,""))</f>
        <v/>
      </c>
      <c r="F43" s="338" t="str">
        <f>IF(B43=0,"",_xlfn.XLOOKUP(B43,'4. User Repricing Data'!A:A,'4. User Repricing Data'!E:E,""))</f>
        <v/>
      </c>
      <c r="G43" s="108" t="str">
        <f>IF(G$29="CAH",Table1[[#This Row],[CAH? (Y/N) (Autofills)]],"")</f>
        <v/>
      </c>
      <c r="H43" s="109" t="str">
        <f>IF(H$29="CAH",Table1[[#This Row],[CAH? (Y/N) (Autofills)]],"")</f>
        <v/>
      </c>
      <c r="I43" s="366" t="str">
        <f>IF(Table1[[#This Row],[Hospital name (Autofills)]]="","",IF(OR(AND(G43="Y",$G$17="Y"),AND(H43="Y",$G$18="Y")),"Y","N"))</f>
        <v/>
      </c>
      <c r="J43" s="366" t="str">
        <f>IF(Table1[[#This Row],[Hospital name (Autofills)]]="","",IF(OR(AND(G43="Y",$G$22="Y",$G$19="Y"),AND(H43="Y",$G$23="Y",$G$19="Y")),"Y","N"))</f>
        <v/>
      </c>
      <c r="K43" s="367" t="str">
        <f>IF(Table1[[#This Row],[Hospital name (Autofills)]]="","",_xlfn.XLOOKUP(B43,'4. User Repricing Data'!A:A,'4. User Repricing Data'!G:G))</f>
        <v/>
      </c>
      <c r="L43" s="364" t="str">
        <f>IF(Table1[[#This Row],[Hospital name (Autofills)]]="","",_xlfn.XLOOKUP(B43,'4. User Repricing Data'!A:A,'4. User Repricing Data'!H:H))</f>
        <v/>
      </c>
      <c r="M43" s="342" t="str">
        <f>IF(Table1[[#This Row],[Hospital name (Autofills)]]="","",((1+G$7)^G$6-1))</f>
        <v/>
      </c>
      <c r="N43" s="343" t="str">
        <f>IF(Table1[[#This Row],[Hospital name (Autofills)]]="","",IFERROR(K43*(1+Table1[[#This Row],[Cumulative Inflation Adjustment (Autofills)]]),0))</f>
        <v/>
      </c>
      <c r="O43" s="344" t="str">
        <f>IF(Table1[[#This Row],[Hospital name (Autofills)]]="","",IFERROR(L43*(1+Table1[[#This Row],[Cumulative Inflation Adjustment (Autofills)]]),0))</f>
        <v/>
      </c>
      <c r="P43" s="345" t="str">
        <f>IF(Table1[[#This Row],[Hospital name (Autofills)]]="","",IFERROR(N43/O43,0))</f>
        <v/>
      </c>
      <c r="Q43" s="346" t="str">
        <f>IF(Table1[[#This Row],[Hospital name (Autofills)]]="","",IFERROR(($N43*($G$10+1)^Q$28)/($O43*($G$9+1)^Q$28),0))</f>
        <v/>
      </c>
      <c r="R43" s="346" t="str">
        <f>IF(Table1[[#This Row],[Hospital name (Autofills)]]="","",IFERROR(($N43*($G$10+1)^R$28)/($O43*($G$9+1)^R$28),0))</f>
        <v/>
      </c>
      <c r="S43" s="346" t="str">
        <f>IF(Table1[[#This Row],[Hospital name (Autofills)]]="","",IFERROR(($N43*($G$10+1)^S$28)/($O43*($G$9+1)^S$28),0))</f>
        <v/>
      </c>
      <c r="T43" s="346" t="str">
        <f>IF(Table1[[#This Row],[Hospital name (Autofills)]]="","",IFERROR(($N43*($G$10+1)^T$28)/($O43*($G$9+1)^T$28),0))</f>
        <v/>
      </c>
      <c r="U43" s="346" t="str">
        <f>IF(Table1[[#This Row],[Hospital name (Autofills)]]="","",IFERROR(($N43*($G$10+1)^U$28)/($O43*($G$9+1)^U$28),0))</f>
        <v/>
      </c>
      <c r="V43" s="346" t="str">
        <f>IF(Table1[[#This Row],[Hospital name (Autofills)]]="","",IFERROR(($N43*($G$10+1)^V$28)/($O43*($G$9+1)^V$28),0))</f>
        <v/>
      </c>
      <c r="W43" s="346" t="str">
        <f>IF(Table1[[#This Row],[Hospital name (Autofills)]]="","",IFERROR(($N43*($G$10+1)^W$28)/($O43*($G$9+1)^W$28),0))</f>
        <v/>
      </c>
      <c r="X43" s="346" t="str">
        <f>IF(Table1[[#This Row],[Hospital name (Autofills)]]="","",IFERROR(($N43*($G$10+1)^X$28)/($O43*($G$9+1)^X$28),0))</f>
        <v/>
      </c>
      <c r="Y43" s="346" t="str">
        <f>IF(Table1[[#This Row],[Hospital name (Autofills)]]="","",IFERROR(($N43*($G$10+1)^Y$28)/($O43*($G$9+1)^Y$28),0))</f>
        <v/>
      </c>
      <c r="Z43" s="347" t="str">
        <f>IF(Table1[[#This Row],[Hospital name (Autofills)]]="","",IFERROR(($N43*($G$10+1)^Z$28)/($O43*($G$9+1)^Z$28),0))</f>
        <v/>
      </c>
      <c r="AA43" s="345" t="str">
        <f>IF(Table1[[#This Row],[Hospital name (Autofills)]]="","",IFERROR(N43/O43,0))</f>
        <v/>
      </c>
      <c r="AB43" s="368" t="str">
        <f>IF(Table1[[#This Row],[Hospital name (Autofills)]]="","",IFERROR(IF($J43="Y",Q43,IF($G$19="N",Q43,($N43*($G$10+1)^IF(AB$28&lt;$G$21,AB$28,$G$21-1)*($G$20+1)^(MAX((AB$28-$G$21+1),0)))/($O43*($G$9+1)^AB$28))),0))</f>
        <v/>
      </c>
      <c r="AC43" s="368" t="str">
        <f>IF(Table1[[#This Row],[Hospital name (Autofills)]]="","",IFERROR(IF($J43="Y",R43,IF($G$19="N",R43,($N43*($G$10+1)^IF(AC$28&lt;$G$21,AC$28,$G$21-1)*($G$20+1)^(MAX((AC$28-$G$21+1),0)))/($O43*($G$9+1)^AC$28))),0))</f>
        <v/>
      </c>
      <c r="AD43" s="368" t="str">
        <f>IF(Table1[[#This Row],[Hospital name (Autofills)]]="","",IFERROR(IF($J43="Y",S43,IF($G$19="N",S43,($N43*($G$10+1)^IF(AD$28&lt;$G$21,AD$28,$G$21-1)*($G$20+1)^(MAX((AD$28-$G$21+1),0)))/($O43*($G$9+1)^AD$28))),0))</f>
        <v/>
      </c>
      <c r="AE43" s="368" t="str">
        <f>IF(Table1[[#This Row],[Hospital name (Autofills)]]="","",IFERROR(IF($J43="Y",T43,IF($G$19="N",T43,($N43*($G$10+1)^IF(AE$28&lt;$G$21,AE$28,$G$21-1)*($G$20+1)^(MAX((AE$28-$G$21+1),0)))/($O43*($G$9+1)^AE$28))),0))</f>
        <v/>
      </c>
      <c r="AF43" s="368" t="str">
        <f>IF(Table1[[#This Row],[Hospital name (Autofills)]]="","",IFERROR(IF($J43="Y",U43,IF($G$19="N",U43,($N43*($G$10+1)^IF(AF$28&lt;$G$21,AF$28,$G$21-1)*($G$20+1)^(MAX((AF$28-$G$21+1),0)))/($O43*($G$9+1)^AF$28))),0))</f>
        <v/>
      </c>
      <c r="AG43" s="368" t="str">
        <f>IF(Table1[[#This Row],[Hospital name (Autofills)]]="","",IFERROR(IF($J43="Y",V43,IF($G$19="N",V43,($N43*($G$10+1)^IF(AG$28&lt;$G$21,AG$28,$G$21-1)*($G$20+1)^(MAX((AG$28-$G$21+1),0)))/($O43*($G$9+1)^AG$28))),0))</f>
        <v/>
      </c>
      <c r="AH43" s="368" t="str">
        <f>IF(Table1[[#This Row],[Hospital name (Autofills)]]="","",IFERROR(IF($J43="Y",W43,IF($G$19="N",W43,($N43*($G$10+1)^IF(AH$28&lt;$G$21,AH$28,$G$21-1)*($G$20+1)^(MAX((AH$28-$G$21+1),0)))/($O43*($G$9+1)^AH$28))),0))</f>
        <v/>
      </c>
      <c r="AI43" s="368" t="str">
        <f>IF(Table1[[#This Row],[Hospital name (Autofills)]]="","",IFERROR(IF($J43="Y",X43,IF($G$19="N",X43,($N43*($G$10+1)^IF(AI$28&lt;$G$21,AI$28,$G$21-1)*($G$20+1)^(MAX((AI$28-$G$21+1),0)))/($O43*($G$9+1)^AI$28))),0))</f>
        <v/>
      </c>
      <c r="AJ43" s="368" t="str">
        <f>IF(Table1[[#This Row],[Hospital name (Autofills)]]="","",IFERROR(IF($J43="Y",Y43,IF($G$19="N",Y43,($N43*($G$10+1)^IF(AJ$28&lt;$G$21,AJ$28,$G$21-1)*($G$20+1)^(MAX((AJ$28-$G$21+1),0)))/($O43*($G$9+1)^AJ$28))),0))</f>
        <v/>
      </c>
      <c r="AK43" s="369" t="str">
        <f>IF(Table1[[#This Row],[Hospital name (Autofills)]]="","",IFERROR(IF($J43="Y",Z43,IF($G$19="N",Z43,($N43*($G$10+1)^IF(AK$28&lt;$G$21,AK$28,$G$21-1)*($G$20+1)^(MAX((AK$28-$G$21+1),0)))/($O43*($G$9+1)^AK$28))),0))</f>
        <v/>
      </c>
      <c r="AL43" s="349" t="str">
        <f t="shared" si="0"/>
        <v/>
      </c>
      <c r="AM43" s="350" t="str">
        <f>IF(Table1[[#This Row],[Hospital name (Autofills)]]="","",IF(AND($I43="Y", $G$17="Y"), AB43,
    IF(OR(AND($G$13="Y", AM$28 &gt;= $G$14), $G$13="N"),
        IF(OR(AB43 &gt;= $G$12, AL43 = $G$12),
            $G$12,
            AB43),
        AB43))
)</f>
        <v/>
      </c>
      <c r="AN43" s="350" t="str">
        <f>IF(Table1[[#This Row],[Hospital name (Autofills)]]="","",IF(AND($I43="Y", $G$17="Y"), AC43,
    IF(OR(AND($G$13="Y", AN$28 &gt;= $G$14), $G$13="N"),
        IF(OR(AC43 &gt;= $G$12, AM43 = $G$12),
            $G$12,
            AC43),
        AC43)
))</f>
        <v/>
      </c>
      <c r="AO43" s="350" t="str">
        <f>IF(Table1[[#This Row],[Hospital name (Autofills)]]="","",IF(AND($I43="Y", $G$17="Y"), AD43,
    IF(OR(AND($G$13="Y", AO$28 &gt;= $G$14), $G$13="N"),
        IF(OR(AD43 &gt;= $G$12, AN43 = $G$12),
            MIN(AD43,$G$12),
            AD43),
        AD43)
))</f>
        <v/>
      </c>
      <c r="AP43" s="350" t="str">
        <f>IF(Table1[[#This Row],[Hospital name (Autofills)]]="","",IF(AND($I43="Y", $G$17="Y"), AE43,
    IF(OR(AND($G$13="Y", AP$28 &gt;= $G$14), $G$13="N"),
        IF(OR(AE43 &gt;= $G$12, AO43 = $G$12),
            MIN(AE43,$G$12),
            AE43),
        AE43)
))</f>
        <v/>
      </c>
      <c r="AQ43" s="350" t="str">
        <f>IF(Table1[[#This Row],[Hospital name (Autofills)]]="","",IF(AND($I43="Y", $G$17="Y"), AF43,
    IF(OR(AND($G$13="Y", AQ$28 &gt;= $G$14), $G$13="N"),
        IF(OR(AF43 &gt;= $G$12, AP43 = $G$12),
            MIN(AF43,$G$12),
            AF43),
        AF43)
))</f>
        <v/>
      </c>
      <c r="AR43" s="350" t="str">
        <f>IF(Table1[[#This Row],[Hospital name (Autofills)]]="","",IF(AND($I43="Y", $G$17="Y"), AG43,
    IF(OR(AND($G$13="Y", AR$28 &gt;= $G$14), $G$13="N"),
        IF(OR(AG43 &gt;= $G$12, AQ43 = $G$12),
            MIN(AG43,$G$12),
            AG43),
        AG43)
))</f>
        <v/>
      </c>
      <c r="AS43" s="350" t="str">
        <f>IF(Table1[[#This Row],[Hospital name (Autofills)]]="","",IF(AND($I43="Y", $G$17="Y"), AH43,
    IF(OR(AND($G$13="Y", AS$28 &gt;= $G$14), $G$13="N"),
        IF(OR(AH43 &gt;= $G$12, AR43 = $G$12),
            MIN(AH43,$G$12),
            AH43),
        AH43)
))</f>
        <v/>
      </c>
      <c r="AT43" s="350" t="str">
        <f>IF(Table1[[#This Row],[Hospital name (Autofills)]]="","",IF(AND($I43="Y", $G$17="Y"), AI43,
    IF(OR(AND($G$13="Y", AT$28 &gt;= $G$14), $G$13="N"),
        IF(OR(AI43 &gt;= $G$12, AS43 = $G$12),
            MIN(AI43,$G$12),
            AI43),
        AI43)
))</f>
        <v/>
      </c>
      <c r="AU43" s="350" t="str">
        <f>IF(Table1[[#This Row],[Hospital name (Autofills)]]="","",IF(AND($I43="Y", $G$17="Y"), AJ43,
    IF(OR(AND($G$13="Y", AU$28 &gt;= $G$14), $G$13="N"),
        IF(OR(AJ43 &gt;= $G$12, AT43 = $G$12),
            MIN(AJ43,$G$12),
            AJ43),
        AJ43)
))</f>
        <v/>
      </c>
      <c r="AV43" s="350" t="str">
        <f>IF(Table1[[#This Row],[Hospital name (Autofills)]]="","",IF(AND($I43="Y", $G$17="Y"), AK43,
    IF(OR(AND($G$13="Y", AV$28 &gt;= $G$14), $G$13="N"),
        IF(OR(AK43 &gt;= $G$12, AU43 = $G$12),
            MIN(AK43,$G$12),
            AK43),
        AK43)
))</f>
        <v/>
      </c>
      <c r="AW43" s="345" t="str">
        <f>IFERROR(Table1[[#This Row],[Year 0 Relative Price]],"")</f>
        <v/>
      </c>
      <c r="AX43" s="350" t="str">
        <f t="shared" si="1"/>
        <v/>
      </c>
      <c r="AY43" s="350" t="str">
        <f t="shared" si="2"/>
        <v/>
      </c>
      <c r="AZ43" s="350" t="str">
        <f t="shared" si="3"/>
        <v/>
      </c>
      <c r="BA43" s="350" t="str">
        <f t="shared" si="4"/>
        <v/>
      </c>
      <c r="BB43" s="350" t="str">
        <f t="shared" si="5"/>
        <v/>
      </c>
      <c r="BC43" s="350" t="str">
        <f t="shared" si="6"/>
        <v/>
      </c>
      <c r="BD43" s="350" t="str">
        <f t="shared" si="7"/>
        <v/>
      </c>
      <c r="BE43" s="350" t="str">
        <f t="shared" si="8"/>
        <v/>
      </c>
      <c r="BF43" s="350" t="str">
        <f t="shared" si="9"/>
        <v/>
      </c>
      <c r="BG43" s="351" t="str">
        <f t="shared" si="10"/>
        <v/>
      </c>
      <c r="BH43" s="352" t="str">
        <f>IF(Table1[[#This Row],[Hospital name (Autofills)]]="","",IFERROR($N43*($G$10+1)^BH$28,0))</f>
        <v/>
      </c>
      <c r="BI43" s="353" t="str">
        <f>IF(Table1[[#This Row],[Hospital name (Autofills)]]="","",IFERROR($N43*($G$10+1)^BI$28,0))</f>
        <v/>
      </c>
      <c r="BJ43" s="353" t="str">
        <f>IF(Table1[[#This Row],[Hospital name (Autofills)]]="","",IFERROR($N43*($G$10+1)^BJ$28,0))</f>
        <v/>
      </c>
      <c r="BK43" s="353" t="str">
        <f>IF(Table1[[#This Row],[Hospital name (Autofills)]]="","",IFERROR($N43*($G$10+1)^BK$28,0))</f>
        <v/>
      </c>
      <c r="BL43" s="353" t="str">
        <f>IF(Table1[[#This Row],[Hospital name (Autofills)]]="","",IFERROR($N43*($G$10+1)^BL$28,0))</f>
        <v/>
      </c>
      <c r="BM43" s="353" t="str">
        <f>IF(Table1[[#This Row],[Hospital name (Autofills)]]="","",IFERROR($N43*($G$10+1)^BM$28,0))</f>
        <v/>
      </c>
      <c r="BN43" s="353" t="str">
        <f>IF(Table1[[#This Row],[Hospital name (Autofills)]]="","",IFERROR($N43*($G$10+1)^BN$28,0))</f>
        <v/>
      </c>
      <c r="BO43" s="353" t="str">
        <f>IF(Table1[[#This Row],[Hospital name (Autofills)]]="","",IFERROR($N43*($G$10+1)^BO$28,0))</f>
        <v/>
      </c>
      <c r="BP43" s="353" t="str">
        <f>IF(Table1[[#This Row],[Hospital name (Autofills)]]="","",IFERROR($N43*($G$10+1)^BP$28,0))</f>
        <v/>
      </c>
      <c r="BQ43" s="354" t="str">
        <f>IF(Table1[[#This Row],[Hospital name (Autofills)]]="","",IFERROR($N43*($G$10+1)^BQ$28,0))</f>
        <v/>
      </c>
      <c r="BR43" s="357" t="str">
        <f>IF(Table1[[#This Row],[Hospital name (Autofills)]]="","",IFERROR(($O43*((1+$G$9)^(BR$28)))*(AB43),0))</f>
        <v/>
      </c>
      <c r="BS43" s="362" t="str">
        <f>IF(Table1[[#This Row],[Hospital name (Autofills)]]="","",IFERROR(($O43*((1+$G$9)^(BS$28)))*(AC43),0))</f>
        <v/>
      </c>
      <c r="BT43" s="362" t="str">
        <f>IF(Table1[[#This Row],[Hospital name (Autofills)]]="","",IFERROR(($O43*((1+$G$9)^(BT$28)))*(AD43),0))</f>
        <v/>
      </c>
      <c r="BU43" s="362" t="str">
        <f>IF(Table1[[#This Row],[Hospital name (Autofills)]]="","",IFERROR(($O43*((1+$G$9)^(BU$28)))*(AE43),0))</f>
        <v/>
      </c>
      <c r="BV43" s="362" t="str">
        <f>IF(Table1[[#This Row],[Hospital name (Autofills)]]="","",IFERROR(($O43*((1+$G$9)^(BV$28)))*(AF43),0))</f>
        <v/>
      </c>
      <c r="BW43" s="362" t="str">
        <f>IF(Table1[[#This Row],[Hospital name (Autofills)]]="","",IFERROR(($O43*((1+$G$9)^(BW$28)))*(AG43),0))</f>
        <v/>
      </c>
      <c r="BX43" s="362" t="str">
        <f>IF(Table1[[#This Row],[Hospital name (Autofills)]]="","",IFERROR(($O43*((1+$G$9)^(BX$28)))*(AH43),0))</f>
        <v/>
      </c>
      <c r="BY43" s="362" t="str">
        <f>IF(Table1[[#This Row],[Hospital name (Autofills)]]="","",IFERROR(($O43*((1+$G$9)^(BY$28)))*(AI43),0))</f>
        <v/>
      </c>
      <c r="BZ43" s="362" t="str">
        <f>IF(Table1[[#This Row],[Hospital name (Autofills)]]="","",IFERROR(($O43*((1+$G$9)^(BZ$28)))*(AJ43),0))</f>
        <v/>
      </c>
      <c r="CA43" s="370" t="str">
        <f>IF(Table1[[#This Row],[Hospital name (Autofills)]]="","",IFERROR(($O43*((1+$G$9)^(CA$28)))*(AK43),0))</f>
        <v/>
      </c>
      <c r="CB43" s="343" t="str">
        <f>IF(Table1[[#This Row],[Hospital name (Autofills)]]="","",IFERROR(($O43*((1+$G$9)^(CB$28)))*(AM43),0))</f>
        <v/>
      </c>
      <c r="CC43" s="362" t="str">
        <f>IF(Table1[[#This Row],[Hospital name (Autofills)]]="","",IFERROR(($O43*((1+$G$9)^(CC$28)))*(AN43),0))</f>
        <v/>
      </c>
      <c r="CD43" s="362" t="str">
        <f>IF(Table1[[#This Row],[Hospital name (Autofills)]]="","",IFERROR(($O43*((1+$G$9)^(CD$28)))*(AO43),0))</f>
        <v/>
      </c>
      <c r="CE43" s="362" t="str">
        <f>IF(Table1[[#This Row],[Hospital name (Autofills)]]="","",IFERROR(($O43*((1+$G$9)^(CE$28)))*(AP43),0))</f>
        <v/>
      </c>
      <c r="CF43" s="362" t="str">
        <f>IF(Table1[[#This Row],[Hospital name (Autofills)]]="","",IFERROR(($O43*((1+$G$9)^(CF$28)))*(AQ43),0))</f>
        <v/>
      </c>
      <c r="CG43" s="362" t="str">
        <f>IF(Table1[[#This Row],[Hospital name (Autofills)]]="","",IFERROR(($O43*((1+$G$9)^(CG$28)))*(AR43),0))</f>
        <v/>
      </c>
      <c r="CH43" s="362" t="str">
        <f>IF(Table1[[#This Row],[Hospital name (Autofills)]]="","",IFERROR(($O43*((1+$G$9)^(CH$28)))*(AS43),0))</f>
        <v/>
      </c>
      <c r="CI43" s="362" t="str">
        <f>IF(Table1[[#This Row],[Hospital name (Autofills)]]="","",IFERROR(($O43*((1+$G$9)^(CI$28)))*(AT43),0))</f>
        <v/>
      </c>
      <c r="CJ43" s="362" t="str">
        <f>IF(Table1[[#This Row],[Hospital name (Autofills)]]="","",IFERROR(($O43*((1+$G$9)^(CJ$28)))*(AU43),0))</f>
        <v/>
      </c>
      <c r="CK43" s="344" t="str">
        <f>IF(Table1[[#This Row],[Hospital name (Autofills)]]="","",IFERROR(($O43*((1+$G$9)^(CK$28)))*(AV43),0))</f>
        <v/>
      </c>
      <c r="CL43" s="357" t="str">
        <f>IF(Table1[[#This Row],[Hospital name (Autofills)]]="","",IFERROR(($O43*((1+$G$9)^(CL$28)))*(AX43),0))</f>
        <v/>
      </c>
      <c r="CM43" s="362" t="str">
        <f>IF(Table1[[#This Row],[Hospital name (Autofills)]]="","",IFERROR(($O43*((1+$G$9)^(CM$28)))*(AY43),0))</f>
        <v/>
      </c>
      <c r="CN43" s="362" t="str">
        <f>IF(Table1[[#This Row],[Hospital name (Autofills)]]="","",IFERROR(($O43*((1+$G$9)^(CN$28)))*(AZ43),0))</f>
        <v/>
      </c>
      <c r="CO43" s="362" t="str">
        <f>IF(Table1[[#This Row],[Hospital name (Autofills)]]="","",IFERROR(($O43*((1+$G$9)^(CO$28)))*(BA43),0))</f>
        <v/>
      </c>
      <c r="CP43" s="362" t="str">
        <f>IF(Table1[[#This Row],[Hospital name (Autofills)]]="","",IFERROR(($O43*((1+$G$9)^(CP$28)))*(BB43),0))</f>
        <v/>
      </c>
      <c r="CQ43" s="362" t="str">
        <f>IF(Table1[[#This Row],[Hospital name (Autofills)]]="","",IFERROR(($O43*((1+$G$9)^(CQ$28)))*(BC43),0))</f>
        <v/>
      </c>
      <c r="CR43" s="362" t="str">
        <f>IF(Table1[[#This Row],[Hospital name (Autofills)]]="","",IFERROR(($O43*((1+$G$9)^(CR$28)))*(BD43),0))</f>
        <v/>
      </c>
      <c r="CS43" s="362" t="str">
        <f>IF(Table1[[#This Row],[Hospital name (Autofills)]]="","",IFERROR(($O43*((1+$G$9)^(CS$28)))*(BE43),0))</f>
        <v/>
      </c>
      <c r="CT43" s="362" t="str">
        <f>IF(Table1[[#This Row],[Hospital name (Autofills)]]="","",IFERROR(($O43*((1+$G$9)^(CT$28)))*(BF43),0))</f>
        <v/>
      </c>
      <c r="CU43" s="370" t="str">
        <f>IF(Table1[[#This Row],[Hospital name (Autofills)]]="","",IFERROR(($O43*((1+$G$9)^(CU$28)))*(BG43),0))</f>
        <v/>
      </c>
      <c r="CV43" s="371" t="str">
        <f>IF(Table1[[#This Row],[Hospital name (Autofills)]]="","",BH43-BR43)</f>
        <v/>
      </c>
      <c r="CW43" s="372" t="str">
        <f>IF(Table1[[#This Row],[Hospital name (Autofills)]]="","",BI43-BS43)</f>
        <v/>
      </c>
      <c r="CX43" s="372" t="str">
        <f>IF(Table1[[#This Row],[Hospital name (Autofills)]]="","",BJ43-BT43)</f>
        <v/>
      </c>
      <c r="CY43" s="372" t="str">
        <f>IF(Table1[[#This Row],[Hospital name (Autofills)]]="","",BK43-BU43)</f>
        <v/>
      </c>
      <c r="CZ43" s="372" t="str">
        <f>IF(Table1[[#This Row],[Hospital name (Autofills)]]="","",BL43-BV43)</f>
        <v/>
      </c>
      <c r="DA43" s="372" t="str">
        <f>IF(Table1[[#This Row],[Hospital name (Autofills)]]="","",BM43-BW43)</f>
        <v/>
      </c>
      <c r="DB43" s="372" t="str">
        <f>IF(Table1[[#This Row],[Hospital name (Autofills)]]="","",BN43-BX43)</f>
        <v/>
      </c>
      <c r="DC43" s="372" t="str">
        <f>IF(Table1[[#This Row],[Hospital name (Autofills)]]="","",BO43-BY43)</f>
        <v/>
      </c>
      <c r="DD43" s="372" t="str">
        <f>IF(Table1[[#This Row],[Hospital name (Autofills)]]="","",BP43-BZ43)</f>
        <v/>
      </c>
      <c r="DE43" s="373" t="str">
        <f>IF(Table1[[#This Row],[Hospital name (Autofills)]]="","",BQ43-CA43)</f>
        <v/>
      </c>
      <c r="DF43" s="374" t="str">
        <f>IF(Table1[[#This Row],[Hospital name (Autofills)]]="","",SUM(Table1[[#This Row],[Year 1 Savings with Price Growth Cap Alone (millions)]:[Year 10 Savings with Price Growth Cap Alone (millions)]]))</f>
        <v/>
      </c>
      <c r="DG43" s="357" t="str">
        <f>IF(Table1[[#This Row],[Hospital name (Autofills)]]="","",BH43-CB43)</f>
        <v/>
      </c>
      <c r="DH43" s="362" t="str">
        <f>IF(Table1[[#This Row],[Hospital name (Autofills)]]="","",BI43-CC43)</f>
        <v/>
      </c>
      <c r="DI43" s="362" t="str">
        <f>IF(Table1[[#This Row],[Hospital name (Autofills)]]="","",BJ43-CD43)</f>
        <v/>
      </c>
      <c r="DJ43" s="362" t="str">
        <f>IF(Table1[[#This Row],[Hospital name (Autofills)]]="","",BK43-CE43)</f>
        <v/>
      </c>
      <c r="DK43" s="362" t="str">
        <f>IF(Table1[[#This Row],[Hospital name (Autofills)]]="","",BL43-CF43)</f>
        <v/>
      </c>
      <c r="DL43" s="362" t="str">
        <f>IF(Table1[[#This Row],[Hospital name (Autofills)]]="","",BM43-CG43)</f>
        <v/>
      </c>
      <c r="DM43" s="362" t="str">
        <f>IF(Table1[[#This Row],[Hospital name (Autofills)]]="","",BN43-CH43)</f>
        <v/>
      </c>
      <c r="DN43" s="362" t="str">
        <f>IF(Table1[[#This Row],[Hospital name (Autofills)]]="","",BO43-CI43)</f>
        <v/>
      </c>
      <c r="DO43" s="362" t="str">
        <f>IF(Table1[[#This Row],[Hospital name (Autofills)]]="","",BP43-CJ43)</f>
        <v/>
      </c>
      <c r="DP43" s="362" t="str">
        <f>IF(Table1[[#This Row],[Hospital name (Autofills)]]="","",BQ43-CK43)</f>
        <v/>
      </c>
      <c r="DQ43" s="362" t="str">
        <f>IF(Table1[[#This Row],[Hospital name (Autofills)]]="","",SUM(Table1[[#This Row],[Year 1 Savings with Price Growth Cap + Price Cap (No Glide Path) (millions)]:[Year 10 Savings with Price Growth Cap + Price Cap (No Glide Path) (millions)]]))</f>
        <v/>
      </c>
      <c r="DR43" s="363" t="str">
        <f>IF(Table1[[#This Row],[Hospital name (Autofills)]]="","",BH43-CL43)</f>
        <v/>
      </c>
      <c r="DS43" s="364" t="str">
        <f>IF(Table1[[#This Row],[Hospital name (Autofills)]]="","",BI43-CM43)</f>
        <v/>
      </c>
      <c r="DT43" s="364" t="str">
        <f>IF(Table1[[#This Row],[Hospital name (Autofills)]]="","",BJ43-CN43)</f>
        <v/>
      </c>
      <c r="DU43" s="364" t="str">
        <f>IF(Table1[[#This Row],[Hospital name (Autofills)]]="","",BK43-CO43)</f>
        <v/>
      </c>
      <c r="DV43" s="364" t="str">
        <f>IF(Table1[[#This Row],[Hospital name (Autofills)]]="","",BL43-CP43)</f>
        <v/>
      </c>
      <c r="DW43" s="364" t="str">
        <f>IF(Table1[[#This Row],[Hospital name (Autofills)]]="","",BM43-CQ43)</f>
        <v/>
      </c>
      <c r="DX43" s="364" t="str">
        <f>IF(Table1[[#This Row],[Hospital name (Autofills)]]="","",BN43-CR43)</f>
        <v/>
      </c>
      <c r="DY43" s="364" t="str">
        <f>IF(Table1[[#This Row],[Hospital name (Autofills)]]="","",BO43-CS43)</f>
        <v/>
      </c>
      <c r="DZ43" s="364" t="str">
        <f>IF(Table1[[#This Row],[Hospital name (Autofills)]]="","",BP43-CT43)</f>
        <v/>
      </c>
      <c r="EA43" s="364" t="str">
        <f>IF(Table1[[#This Row],[Hospital name (Autofills)]]="","",BQ43-CU43)</f>
        <v/>
      </c>
      <c r="EB43" s="365" t="str">
        <f>IF(Table1[[#This Row],[Hospital name (Autofills)]]="","",SUM(Table1[[#This Row],[Year 1 Savings with Price Growth Cap + Price Cap Glide Path (millions)]:[Year 10 Savings with Price Growth Cap + Price Cap Glide Path (millions)]]))</f>
        <v/>
      </c>
    </row>
    <row r="44" spans="2:134" ht="12" customHeight="1">
      <c r="B44" s="332"/>
      <c r="C44" s="337" t="str">
        <f>IF(B44=0,"",_xlfn.XLOOKUP(B44,'4. User Repricing Data'!A:A,'4. User Repricing Data'!B:B,""))</f>
        <v/>
      </c>
      <c r="D44" s="292" t="str">
        <f>IF(B44=0,"",_xlfn.XLOOKUP(B44,'4. User Repricing Data'!A:A,'4. User Repricing Data'!D:D,""))</f>
        <v/>
      </c>
      <c r="E44" s="108" t="str">
        <f>IF(B44=0,"",_xlfn.XLOOKUP(B44,'4. User Repricing Data'!A:A,'4. User Repricing Data'!F:F,""))</f>
        <v/>
      </c>
      <c r="F44" s="338" t="str">
        <f>IF(B44=0,"",_xlfn.XLOOKUP(B44,'4. User Repricing Data'!A:A,'4. User Repricing Data'!E:E,""))</f>
        <v/>
      </c>
      <c r="G44" s="108" t="str">
        <f>IF(G$29="CAH",Table1[[#This Row],[CAH? (Y/N) (Autofills)]],"")</f>
        <v/>
      </c>
      <c r="H44" s="109" t="str">
        <f>IF(H$29="CAH",Table1[[#This Row],[CAH? (Y/N) (Autofills)]],"")</f>
        <v/>
      </c>
      <c r="I44" s="366" t="str">
        <f>IF(Table1[[#This Row],[Hospital name (Autofills)]]="","",IF(OR(AND(G44="Y",$G$17="Y"),AND(H44="Y",$G$18="Y")),"Y","N"))</f>
        <v/>
      </c>
      <c r="J44" s="366" t="str">
        <f>IF(Table1[[#This Row],[Hospital name (Autofills)]]="","",IF(OR(AND(G44="Y",$G$22="Y",$G$19="Y"),AND(H44="Y",$G$23="Y",$G$19="Y")),"Y","N"))</f>
        <v/>
      </c>
      <c r="K44" s="367" t="str">
        <f>IF(Table1[[#This Row],[Hospital name (Autofills)]]="","",_xlfn.XLOOKUP(B44,'4. User Repricing Data'!A:A,'4. User Repricing Data'!G:G))</f>
        <v/>
      </c>
      <c r="L44" s="364" t="str">
        <f>IF(Table1[[#This Row],[Hospital name (Autofills)]]="","",_xlfn.XLOOKUP(B44,'4. User Repricing Data'!A:A,'4. User Repricing Data'!H:H))</f>
        <v/>
      </c>
      <c r="M44" s="342" t="str">
        <f>IF(Table1[[#This Row],[Hospital name (Autofills)]]="","",((1+G$7)^G$6-1))</f>
        <v/>
      </c>
      <c r="N44" s="343" t="str">
        <f>IF(Table1[[#This Row],[Hospital name (Autofills)]]="","",IFERROR(K44*(1+Table1[[#This Row],[Cumulative Inflation Adjustment (Autofills)]]),0))</f>
        <v/>
      </c>
      <c r="O44" s="344" t="str">
        <f>IF(Table1[[#This Row],[Hospital name (Autofills)]]="","",IFERROR(L44*(1+Table1[[#This Row],[Cumulative Inflation Adjustment (Autofills)]]),0))</f>
        <v/>
      </c>
      <c r="P44" s="345" t="str">
        <f>IF(Table1[[#This Row],[Hospital name (Autofills)]]="","",IFERROR(N44/O44,0))</f>
        <v/>
      </c>
      <c r="Q44" s="346" t="str">
        <f>IF(Table1[[#This Row],[Hospital name (Autofills)]]="","",IFERROR(($N44*($G$10+1)^Q$28)/($O44*($G$9+1)^Q$28),0))</f>
        <v/>
      </c>
      <c r="R44" s="346" t="str">
        <f>IF(Table1[[#This Row],[Hospital name (Autofills)]]="","",IFERROR(($N44*($G$10+1)^R$28)/($O44*($G$9+1)^R$28),0))</f>
        <v/>
      </c>
      <c r="S44" s="346" t="str">
        <f>IF(Table1[[#This Row],[Hospital name (Autofills)]]="","",IFERROR(($N44*($G$10+1)^S$28)/($O44*($G$9+1)^S$28),0))</f>
        <v/>
      </c>
      <c r="T44" s="346" t="str">
        <f>IF(Table1[[#This Row],[Hospital name (Autofills)]]="","",IFERROR(($N44*($G$10+1)^T$28)/($O44*($G$9+1)^T$28),0))</f>
        <v/>
      </c>
      <c r="U44" s="346" t="str">
        <f>IF(Table1[[#This Row],[Hospital name (Autofills)]]="","",IFERROR(($N44*($G$10+1)^U$28)/($O44*($G$9+1)^U$28),0))</f>
        <v/>
      </c>
      <c r="V44" s="346" t="str">
        <f>IF(Table1[[#This Row],[Hospital name (Autofills)]]="","",IFERROR(($N44*($G$10+1)^V$28)/($O44*($G$9+1)^V$28),0))</f>
        <v/>
      </c>
      <c r="W44" s="346" t="str">
        <f>IF(Table1[[#This Row],[Hospital name (Autofills)]]="","",IFERROR(($N44*($G$10+1)^W$28)/($O44*($G$9+1)^W$28),0))</f>
        <v/>
      </c>
      <c r="X44" s="346" t="str">
        <f>IF(Table1[[#This Row],[Hospital name (Autofills)]]="","",IFERROR(($N44*($G$10+1)^X$28)/($O44*($G$9+1)^X$28),0))</f>
        <v/>
      </c>
      <c r="Y44" s="346" t="str">
        <f>IF(Table1[[#This Row],[Hospital name (Autofills)]]="","",IFERROR(($N44*($G$10+1)^Y$28)/($O44*($G$9+1)^Y$28),0))</f>
        <v/>
      </c>
      <c r="Z44" s="347" t="str">
        <f>IF(Table1[[#This Row],[Hospital name (Autofills)]]="","",IFERROR(($N44*($G$10+1)^Z$28)/($O44*($G$9+1)^Z$28),0))</f>
        <v/>
      </c>
      <c r="AA44" s="345" t="str">
        <f>IF(Table1[[#This Row],[Hospital name (Autofills)]]="","",IFERROR(N44/O44,0))</f>
        <v/>
      </c>
      <c r="AB44" s="368" t="str">
        <f>IF(Table1[[#This Row],[Hospital name (Autofills)]]="","",IFERROR(IF($J44="Y",Q44,IF($G$19="N",Q44,($N44*($G$10+1)^IF(AB$28&lt;$G$21,AB$28,$G$21-1)*($G$20+1)^(MAX((AB$28-$G$21+1),0)))/($O44*($G$9+1)^AB$28))),0))</f>
        <v/>
      </c>
      <c r="AC44" s="368" t="str">
        <f>IF(Table1[[#This Row],[Hospital name (Autofills)]]="","",IFERROR(IF($J44="Y",R44,IF($G$19="N",R44,($N44*($G$10+1)^IF(AC$28&lt;$G$21,AC$28,$G$21-1)*($G$20+1)^(MAX((AC$28-$G$21+1),0)))/($O44*($G$9+1)^AC$28))),0))</f>
        <v/>
      </c>
      <c r="AD44" s="368" t="str">
        <f>IF(Table1[[#This Row],[Hospital name (Autofills)]]="","",IFERROR(IF($J44="Y",S44,IF($G$19="N",S44,($N44*($G$10+1)^IF(AD$28&lt;$G$21,AD$28,$G$21-1)*($G$20+1)^(MAX((AD$28-$G$21+1),0)))/($O44*($G$9+1)^AD$28))),0))</f>
        <v/>
      </c>
      <c r="AE44" s="368" t="str">
        <f>IF(Table1[[#This Row],[Hospital name (Autofills)]]="","",IFERROR(IF($J44="Y",T44,IF($G$19="N",T44,($N44*($G$10+1)^IF(AE$28&lt;$G$21,AE$28,$G$21-1)*($G$20+1)^(MAX((AE$28-$G$21+1),0)))/($O44*($G$9+1)^AE$28))),0))</f>
        <v/>
      </c>
      <c r="AF44" s="368" t="str">
        <f>IF(Table1[[#This Row],[Hospital name (Autofills)]]="","",IFERROR(IF($J44="Y",U44,IF($G$19="N",U44,($N44*($G$10+1)^IF(AF$28&lt;$G$21,AF$28,$G$21-1)*($G$20+1)^(MAX((AF$28-$G$21+1),0)))/($O44*($G$9+1)^AF$28))),0))</f>
        <v/>
      </c>
      <c r="AG44" s="368" t="str">
        <f>IF(Table1[[#This Row],[Hospital name (Autofills)]]="","",IFERROR(IF($J44="Y",V44,IF($G$19="N",V44,($N44*($G$10+1)^IF(AG$28&lt;$G$21,AG$28,$G$21-1)*($G$20+1)^(MAX((AG$28-$G$21+1),0)))/($O44*($G$9+1)^AG$28))),0))</f>
        <v/>
      </c>
      <c r="AH44" s="368" t="str">
        <f>IF(Table1[[#This Row],[Hospital name (Autofills)]]="","",IFERROR(IF($J44="Y",W44,IF($G$19="N",W44,($N44*($G$10+1)^IF(AH$28&lt;$G$21,AH$28,$G$21-1)*($G$20+1)^(MAX((AH$28-$G$21+1),0)))/($O44*($G$9+1)^AH$28))),0))</f>
        <v/>
      </c>
      <c r="AI44" s="368" t="str">
        <f>IF(Table1[[#This Row],[Hospital name (Autofills)]]="","",IFERROR(IF($J44="Y",X44,IF($G$19="N",X44,($N44*($G$10+1)^IF(AI$28&lt;$G$21,AI$28,$G$21-1)*($G$20+1)^(MAX((AI$28-$G$21+1),0)))/($O44*($G$9+1)^AI$28))),0))</f>
        <v/>
      </c>
      <c r="AJ44" s="368" t="str">
        <f>IF(Table1[[#This Row],[Hospital name (Autofills)]]="","",IFERROR(IF($J44="Y",Y44,IF($G$19="N",Y44,($N44*($G$10+1)^IF(AJ$28&lt;$G$21,AJ$28,$G$21-1)*($G$20+1)^(MAX((AJ$28-$G$21+1),0)))/($O44*($G$9+1)^AJ$28))),0))</f>
        <v/>
      </c>
      <c r="AK44" s="369" t="str">
        <f>IF(Table1[[#This Row],[Hospital name (Autofills)]]="","",IFERROR(IF($J44="Y",Z44,IF($G$19="N",Z44,($N44*($G$10+1)^IF(AK$28&lt;$G$21,AK$28,$G$21-1)*($G$20+1)^(MAX((AK$28-$G$21+1),0)))/($O44*($G$9+1)^AK$28))),0))</f>
        <v/>
      </c>
      <c r="AL44" s="349" t="str">
        <f t="shared" si="0"/>
        <v/>
      </c>
      <c r="AM44" s="350" t="str">
        <f>IF(Table1[[#This Row],[Hospital name (Autofills)]]="","",IF(AND($I44="Y", $G$17="Y"), AB44,
    IF(OR(AND($G$13="Y", AM$28 &gt;= $G$14), $G$13="N"),
        IF(OR(AB44 &gt;= $G$12, AL44 = $G$12),
            $G$12,
            AB44),
        AB44))
)</f>
        <v/>
      </c>
      <c r="AN44" s="350" t="str">
        <f>IF(Table1[[#This Row],[Hospital name (Autofills)]]="","",IF(AND($I44="Y", $G$17="Y"), AC44,
    IF(OR(AND($G$13="Y", AN$28 &gt;= $G$14), $G$13="N"),
        IF(OR(AC44 &gt;= $G$12, AM44 = $G$12),
            $G$12,
            AC44),
        AC44)
))</f>
        <v/>
      </c>
      <c r="AO44" s="350" t="str">
        <f>IF(Table1[[#This Row],[Hospital name (Autofills)]]="","",IF(AND($I44="Y", $G$17="Y"), AD44,
    IF(OR(AND($G$13="Y", AO$28 &gt;= $G$14), $G$13="N"),
        IF(OR(AD44 &gt;= $G$12, AN44 = $G$12),
            MIN(AD44,$G$12),
            AD44),
        AD44)
))</f>
        <v/>
      </c>
      <c r="AP44" s="350" t="str">
        <f>IF(Table1[[#This Row],[Hospital name (Autofills)]]="","",IF(AND($I44="Y", $G$17="Y"), AE44,
    IF(OR(AND($G$13="Y", AP$28 &gt;= $G$14), $G$13="N"),
        IF(OR(AE44 &gt;= $G$12, AO44 = $G$12),
            MIN(AE44,$G$12),
            AE44),
        AE44)
))</f>
        <v/>
      </c>
      <c r="AQ44" s="350" t="str">
        <f>IF(Table1[[#This Row],[Hospital name (Autofills)]]="","",IF(AND($I44="Y", $G$17="Y"), AF44,
    IF(OR(AND($G$13="Y", AQ$28 &gt;= $G$14), $G$13="N"),
        IF(OR(AF44 &gt;= $G$12, AP44 = $G$12),
            MIN(AF44,$G$12),
            AF44),
        AF44)
))</f>
        <v/>
      </c>
      <c r="AR44" s="350" t="str">
        <f>IF(Table1[[#This Row],[Hospital name (Autofills)]]="","",IF(AND($I44="Y", $G$17="Y"), AG44,
    IF(OR(AND($G$13="Y", AR$28 &gt;= $G$14), $G$13="N"),
        IF(OR(AG44 &gt;= $G$12, AQ44 = $G$12),
            MIN(AG44,$G$12),
            AG44),
        AG44)
))</f>
        <v/>
      </c>
      <c r="AS44" s="350" t="str">
        <f>IF(Table1[[#This Row],[Hospital name (Autofills)]]="","",IF(AND($I44="Y", $G$17="Y"), AH44,
    IF(OR(AND($G$13="Y", AS$28 &gt;= $G$14), $G$13="N"),
        IF(OR(AH44 &gt;= $G$12, AR44 = $G$12),
            MIN(AH44,$G$12),
            AH44),
        AH44)
))</f>
        <v/>
      </c>
      <c r="AT44" s="350" t="str">
        <f>IF(Table1[[#This Row],[Hospital name (Autofills)]]="","",IF(AND($I44="Y", $G$17="Y"), AI44,
    IF(OR(AND($G$13="Y", AT$28 &gt;= $G$14), $G$13="N"),
        IF(OR(AI44 &gt;= $G$12, AS44 = $G$12),
            MIN(AI44,$G$12),
            AI44),
        AI44)
))</f>
        <v/>
      </c>
      <c r="AU44" s="350" t="str">
        <f>IF(Table1[[#This Row],[Hospital name (Autofills)]]="","",IF(AND($I44="Y", $G$17="Y"), AJ44,
    IF(OR(AND($G$13="Y", AU$28 &gt;= $G$14), $G$13="N"),
        IF(OR(AJ44 &gt;= $G$12, AT44 = $G$12),
            MIN(AJ44,$G$12),
            AJ44),
        AJ44)
))</f>
        <v/>
      </c>
      <c r="AV44" s="350" t="str">
        <f>IF(Table1[[#This Row],[Hospital name (Autofills)]]="","",IF(AND($I44="Y", $G$17="Y"), AK44,
    IF(OR(AND($G$13="Y", AV$28 &gt;= $G$14), $G$13="N"),
        IF(OR(AK44 &gt;= $G$12, AU44 = $G$12),
            MIN(AK44,$G$12),
            AK44),
        AK44)
))</f>
        <v/>
      </c>
      <c r="AW44" s="345" t="str">
        <f>IFERROR(Table1[[#This Row],[Year 0 Relative Price]],"")</f>
        <v/>
      </c>
      <c r="AX44" s="350" t="str">
        <f t="shared" si="1"/>
        <v/>
      </c>
      <c r="AY44" s="350" t="str">
        <f t="shared" si="2"/>
        <v/>
      </c>
      <c r="AZ44" s="350" t="str">
        <f t="shared" si="3"/>
        <v/>
      </c>
      <c r="BA44" s="350" t="str">
        <f t="shared" si="4"/>
        <v/>
      </c>
      <c r="BB44" s="350" t="str">
        <f t="shared" si="5"/>
        <v/>
      </c>
      <c r="BC44" s="350" t="str">
        <f t="shared" si="6"/>
        <v/>
      </c>
      <c r="BD44" s="350" t="str">
        <f t="shared" si="7"/>
        <v/>
      </c>
      <c r="BE44" s="350" t="str">
        <f t="shared" si="8"/>
        <v/>
      </c>
      <c r="BF44" s="350" t="str">
        <f t="shared" si="9"/>
        <v/>
      </c>
      <c r="BG44" s="351" t="str">
        <f t="shared" si="10"/>
        <v/>
      </c>
      <c r="BH44" s="352" t="str">
        <f>IF(Table1[[#This Row],[Hospital name (Autofills)]]="","",IFERROR($N44*($G$10+1)^BH$28,0))</f>
        <v/>
      </c>
      <c r="BI44" s="353" t="str">
        <f>IF(Table1[[#This Row],[Hospital name (Autofills)]]="","",IFERROR($N44*($G$10+1)^BI$28,0))</f>
        <v/>
      </c>
      <c r="BJ44" s="353" t="str">
        <f>IF(Table1[[#This Row],[Hospital name (Autofills)]]="","",IFERROR($N44*($G$10+1)^BJ$28,0))</f>
        <v/>
      </c>
      <c r="BK44" s="353" t="str">
        <f>IF(Table1[[#This Row],[Hospital name (Autofills)]]="","",IFERROR($N44*($G$10+1)^BK$28,0))</f>
        <v/>
      </c>
      <c r="BL44" s="353" t="str">
        <f>IF(Table1[[#This Row],[Hospital name (Autofills)]]="","",IFERROR($N44*($G$10+1)^BL$28,0))</f>
        <v/>
      </c>
      <c r="BM44" s="353" t="str">
        <f>IF(Table1[[#This Row],[Hospital name (Autofills)]]="","",IFERROR($N44*($G$10+1)^BM$28,0))</f>
        <v/>
      </c>
      <c r="BN44" s="353" t="str">
        <f>IF(Table1[[#This Row],[Hospital name (Autofills)]]="","",IFERROR($N44*($G$10+1)^BN$28,0))</f>
        <v/>
      </c>
      <c r="BO44" s="353" t="str">
        <f>IF(Table1[[#This Row],[Hospital name (Autofills)]]="","",IFERROR($N44*($G$10+1)^BO$28,0))</f>
        <v/>
      </c>
      <c r="BP44" s="353" t="str">
        <f>IF(Table1[[#This Row],[Hospital name (Autofills)]]="","",IFERROR($N44*($G$10+1)^BP$28,0))</f>
        <v/>
      </c>
      <c r="BQ44" s="354" t="str">
        <f>IF(Table1[[#This Row],[Hospital name (Autofills)]]="","",IFERROR($N44*($G$10+1)^BQ$28,0))</f>
        <v/>
      </c>
      <c r="BR44" s="357" t="str">
        <f>IF(Table1[[#This Row],[Hospital name (Autofills)]]="","",IFERROR(($O44*((1+$G$9)^(BR$28)))*(AB44),0))</f>
        <v/>
      </c>
      <c r="BS44" s="362" t="str">
        <f>IF(Table1[[#This Row],[Hospital name (Autofills)]]="","",IFERROR(($O44*((1+$G$9)^(BS$28)))*(AC44),0))</f>
        <v/>
      </c>
      <c r="BT44" s="362" t="str">
        <f>IF(Table1[[#This Row],[Hospital name (Autofills)]]="","",IFERROR(($O44*((1+$G$9)^(BT$28)))*(AD44),0))</f>
        <v/>
      </c>
      <c r="BU44" s="362" t="str">
        <f>IF(Table1[[#This Row],[Hospital name (Autofills)]]="","",IFERROR(($O44*((1+$G$9)^(BU$28)))*(AE44),0))</f>
        <v/>
      </c>
      <c r="BV44" s="362" t="str">
        <f>IF(Table1[[#This Row],[Hospital name (Autofills)]]="","",IFERROR(($O44*((1+$G$9)^(BV$28)))*(AF44),0))</f>
        <v/>
      </c>
      <c r="BW44" s="362" t="str">
        <f>IF(Table1[[#This Row],[Hospital name (Autofills)]]="","",IFERROR(($O44*((1+$G$9)^(BW$28)))*(AG44),0))</f>
        <v/>
      </c>
      <c r="BX44" s="362" t="str">
        <f>IF(Table1[[#This Row],[Hospital name (Autofills)]]="","",IFERROR(($O44*((1+$G$9)^(BX$28)))*(AH44),0))</f>
        <v/>
      </c>
      <c r="BY44" s="362" t="str">
        <f>IF(Table1[[#This Row],[Hospital name (Autofills)]]="","",IFERROR(($O44*((1+$G$9)^(BY$28)))*(AI44),0))</f>
        <v/>
      </c>
      <c r="BZ44" s="362" t="str">
        <f>IF(Table1[[#This Row],[Hospital name (Autofills)]]="","",IFERROR(($O44*((1+$G$9)^(BZ$28)))*(AJ44),0))</f>
        <v/>
      </c>
      <c r="CA44" s="370" t="str">
        <f>IF(Table1[[#This Row],[Hospital name (Autofills)]]="","",IFERROR(($O44*((1+$G$9)^(CA$28)))*(AK44),0))</f>
        <v/>
      </c>
      <c r="CB44" s="343" t="str">
        <f>IF(Table1[[#This Row],[Hospital name (Autofills)]]="","",IFERROR(($O44*((1+$G$9)^(CB$28)))*(AM44),0))</f>
        <v/>
      </c>
      <c r="CC44" s="362" t="str">
        <f>IF(Table1[[#This Row],[Hospital name (Autofills)]]="","",IFERROR(($O44*((1+$G$9)^(CC$28)))*(AN44),0))</f>
        <v/>
      </c>
      <c r="CD44" s="362" t="str">
        <f>IF(Table1[[#This Row],[Hospital name (Autofills)]]="","",IFERROR(($O44*((1+$G$9)^(CD$28)))*(AO44),0))</f>
        <v/>
      </c>
      <c r="CE44" s="362" t="str">
        <f>IF(Table1[[#This Row],[Hospital name (Autofills)]]="","",IFERROR(($O44*((1+$G$9)^(CE$28)))*(AP44),0))</f>
        <v/>
      </c>
      <c r="CF44" s="362" t="str">
        <f>IF(Table1[[#This Row],[Hospital name (Autofills)]]="","",IFERROR(($O44*((1+$G$9)^(CF$28)))*(AQ44),0))</f>
        <v/>
      </c>
      <c r="CG44" s="362" t="str">
        <f>IF(Table1[[#This Row],[Hospital name (Autofills)]]="","",IFERROR(($O44*((1+$G$9)^(CG$28)))*(AR44),0))</f>
        <v/>
      </c>
      <c r="CH44" s="362" t="str">
        <f>IF(Table1[[#This Row],[Hospital name (Autofills)]]="","",IFERROR(($O44*((1+$G$9)^(CH$28)))*(AS44),0))</f>
        <v/>
      </c>
      <c r="CI44" s="362" t="str">
        <f>IF(Table1[[#This Row],[Hospital name (Autofills)]]="","",IFERROR(($O44*((1+$G$9)^(CI$28)))*(AT44),0))</f>
        <v/>
      </c>
      <c r="CJ44" s="362" t="str">
        <f>IF(Table1[[#This Row],[Hospital name (Autofills)]]="","",IFERROR(($O44*((1+$G$9)^(CJ$28)))*(AU44),0))</f>
        <v/>
      </c>
      <c r="CK44" s="344" t="str">
        <f>IF(Table1[[#This Row],[Hospital name (Autofills)]]="","",IFERROR(($O44*((1+$G$9)^(CK$28)))*(AV44),0))</f>
        <v/>
      </c>
      <c r="CL44" s="357" t="str">
        <f>IF(Table1[[#This Row],[Hospital name (Autofills)]]="","",IFERROR(($O44*((1+$G$9)^(CL$28)))*(AX44),0))</f>
        <v/>
      </c>
      <c r="CM44" s="362" t="str">
        <f>IF(Table1[[#This Row],[Hospital name (Autofills)]]="","",IFERROR(($O44*((1+$G$9)^(CM$28)))*(AY44),0))</f>
        <v/>
      </c>
      <c r="CN44" s="362" t="str">
        <f>IF(Table1[[#This Row],[Hospital name (Autofills)]]="","",IFERROR(($O44*((1+$G$9)^(CN$28)))*(AZ44),0))</f>
        <v/>
      </c>
      <c r="CO44" s="362" t="str">
        <f>IF(Table1[[#This Row],[Hospital name (Autofills)]]="","",IFERROR(($O44*((1+$G$9)^(CO$28)))*(BA44),0))</f>
        <v/>
      </c>
      <c r="CP44" s="362" t="str">
        <f>IF(Table1[[#This Row],[Hospital name (Autofills)]]="","",IFERROR(($O44*((1+$G$9)^(CP$28)))*(BB44),0))</f>
        <v/>
      </c>
      <c r="CQ44" s="362" t="str">
        <f>IF(Table1[[#This Row],[Hospital name (Autofills)]]="","",IFERROR(($O44*((1+$G$9)^(CQ$28)))*(BC44),0))</f>
        <v/>
      </c>
      <c r="CR44" s="362" t="str">
        <f>IF(Table1[[#This Row],[Hospital name (Autofills)]]="","",IFERROR(($O44*((1+$G$9)^(CR$28)))*(BD44),0))</f>
        <v/>
      </c>
      <c r="CS44" s="362" t="str">
        <f>IF(Table1[[#This Row],[Hospital name (Autofills)]]="","",IFERROR(($O44*((1+$G$9)^(CS$28)))*(BE44),0))</f>
        <v/>
      </c>
      <c r="CT44" s="362" t="str">
        <f>IF(Table1[[#This Row],[Hospital name (Autofills)]]="","",IFERROR(($O44*((1+$G$9)^(CT$28)))*(BF44),0))</f>
        <v/>
      </c>
      <c r="CU44" s="370" t="str">
        <f>IF(Table1[[#This Row],[Hospital name (Autofills)]]="","",IFERROR(($O44*((1+$G$9)^(CU$28)))*(BG44),0))</f>
        <v/>
      </c>
      <c r="CV44" s="371" t="str">
        <f>IF(Table1[[#This Row],[Hospital name (Autofills)]]="","",BH44-BR44)</f>
        <v/>
      </c>
      <c r="CW44" s="372" t="str">
        <f>IF(Table1[[#This Row],[Hospital name (Autofills)]]="","",BI44-BS44)</f>
        <v/>
      </c>
      <c r="CX44" s="372" t="str">
        <f>IF(Table1[[#This Row],[Hospital name (Autofills)]]="","",BJ44-BT44)</f>
        <v/>
      </c>
      <c r="CY44" s="372" t="str">
        <f>IF(Table1[[#This Row],[Hospital name (Autofills)]]="","",BK44-BU44)</f>
        <v/>
      </c>
      <c r="CZ44" s="372" t="str">
        <f>IF(Table1[[#This Row],[Hospital name (Autofills)]]="","",BL44-BV44)</f>
        <v/>
      </c>
      <c r="DA44" s="372" t="str">
        <f>IF(Table1[[#This Row],[Hospital name (Autofills)]]="","",BM44-BW44)</f>
        <v/>
      </c>
      <c r="DB44" s="372" t="str">
        <f>IF(Table1[[#This Row],[Hospital name (Autofills)]]="","",BN44-BX44)</f>
        <v/>
      </c>
      <c r="DC44" s="372" t="str">
        <f>IF(Table1[[#This Row],[Hospital name (Autofills)]]="","",BO44-BY44)</f>
        <v/>
      </c>
      <c r="DD44" s="372" t="str">
        <f>IF(Table1[[#This Row],[Hospital name (Autofills)]]="","",BP44-BZ44)</f>
        <v/>
      </c>
      <c r="DE44" s="373" t="str">
        <f>IF(Table1[[#This Row],[Hospital name (Autofills)]]="","",BQ44-CA44)</f>
        <v/>
      </c>
      <c r="DF44" s="374" t="str">
        <f>IF(Table1[[#This Row],[Hospital name (Autofills)]]="","",SUM(Table1[[#This Row],[Year 1 Savings with Price Growth Cap Alone (millions)]:[Year 10 Savings with Price Growth Cap Alone (millions)]]))</f>
        <v/>
      </c>
      <c r="DG44" s="357" t="str">
        <f>IF(Table1[[#This Row],[Hospital name (Autofills)]]="","",BH44-CB44)</f>
        <v/>
      </c>
      <c r="DH44" s="362" t="str">
        <f>IF(Table1[[#This Row],[Hospital name (Autofills)]]="","",BI44-CC44)</f>
        <v/>
      </c>
      <c r="DI44" s="362" t="str">
        <f>IF(Table1[[#This Row],[Hospital name (Autofills)]]="","",BJ44-CD44)</f>
        <v/>
      </c>
      <c r="DJ44" s="362" t="str">
        <f>IF(Table1[[#This Row],[Hospital name (Autofills)]]="","",BK44-CE44)</f>
        <v/>
      </c>
      <c r="DK44" s="362" t="str">
        <f>IF(Table1[[#This Row],[Hospital name (Autofills)]]="","",BL44-CF44)</f>
        <v/>
      </c>
      <c r="DL44" s="362" t="str">
        <f>IF(Table1[[#This Row],[Hospital name (Autofills)]]="","",BM44-CG44)</f>
        <v/>
      </c>
      <c r="DM44" s="362" t="str">
        <f>IF(Table1[[#This Row],[Hospital name (Autofills)]]="","",BN44-CH44)</f>
        <v/>
      </c>
      <c r="DN44" s="362" t="str">
        <f>IF(Table1[[#This Row],[Hospital name (Autofills)]]="","",BO44-CI44)</f>
        <v/>
      </c>
      <c r="DO44" s="362" t="str">
        <f>IF(Table1[[#This Row],[Hospital name (Autofills)]]="","",BP44-CJ44)</f>
        <v/>
      </c>
      <c r="DP44" s="362" t="str">
        <f>IF(Table1[[#This Row],[Hospital name (Autofills)]]="","",BQ44-CK44)</f>
        <v/>
      </c>
      <c r="DQ44" s="362" t="str">
        <f>IF(Table1[[#This Row],[Hospital name (Autofills)]]="","",SUM(Table1[[#This Row],[Year 1 Savings with Price Growth Cap + Price Cap (No Glide Path) (millions)]:[Year 10 Savings with Price Growth Cap + Price Cap (No Glide Path) (millions)]]))</f>
        <v/>
      </c>
      <c r="DR44" s="363" t="str">
        <f>IF(Table1[[#This Row],[Hospital name (Autofills)]]="","",BH44-CL44)</f>
        <v/>
      </c>
      <c r="DS44" s="364" t="str">
        <f>IF(Table1[[#This Row],[Hospital name (Autofills)]]="","",BI44-CM44)</f>
        <v/>
      </c>
      <c r="DT44" s="364" t="str">
        <f>IF(Table1[[#This Row],[Hospital name (Autofills)]]="","",BJ44-CN44)</f>
        <v/>
      </c>
      <c r="DU44" s="364" t="str">
        <f>IF(Table1[[#This Row],[Hospital name (Autofills)]]="","",BK44-CO44)</f>
        <v/>
      </c>
      <c r="DV44" s="364" t="str">
        <f>IF(Table1[[#This Row],[Hospital name (Autofills)]]="","",BL44-CP44)</f>
        <v/>
      </c>
      <c r="DW44" s="364" t="str">
        <f>IF(Table1[[#This Row],[Hospital name (Autofills)]]="","",BM44-CQ44)</f>
        <v/>
      </c>
      <c r="DX44" s="364" t="str">
        <f>IF(Table1[[#This Row],[Hospital name (Autofills)]]="","",BN44-CR44)</f>
        <v/>
      </c>
      <c r="DY44" s="364" t="str">
        <f>IF(Table1[[#This Row],[Hospital name (Autofills)]]="","",BO44-CS44)</f>
        <v/>
      </c>
      <c r="DZ44" s="364" t="str">
        <f>IF(Table1[[#This Row],[Hospital name (Autofills)]]="","",BP44-CT44)</f>
        <v/>
      </c>
      <c r="EA44" s="364" t="str">
        <f>IF(Table1[[#This Row],[Hospital name (Autofills)]]="","",BQ44-CU44)</f>
        <v/>
      </c>
      <c r="EB44" s="365" t="str">
        <f>IF(Table1[[#This Row],[Hospital name (Autofills)]]="","",SUM(Table1[[#This Row],[Year 1 Savings with Price Growth Cap + Price Cap Glide Path (millions)]:[Year 10 Savings with Price Growth Cap + Price Cap Glide Path (millions)]]))</f>
        <v/>
      </c>
    </row>
    <row r="45" spans="2:134" ht="12" customHeight="1">
      <c r="B45" s="332"/>
      <c r="C45" s="337" t="str">
        <f>IF(B45=0,"",_xlfn.XLOOKUP(B45,'4. User Repricing Data'!A:A,'4. User Repricing Data'!B:B,""))</f>
        <v/>
      </c>
      <c r="D45" s="292" t="str">
        <f>IF(B45=0,"",_xlfn.XLOOKUP(B45,'4. User Repricing Data'!A:A,'4. User Repricing Data'!D:D,""))</f>
        <v/>
      </c>
      <c r="E45" s="108" t="str">
        <f>IF(B45=0,"",_xlfn.XLOOKUP(B45,'4. User Repricing Data'!A:A,'4. User Repricing Data'!F:F,""))</f>
        <v/>
      </c>
      <c r="F45" s="338" t="str">
        <f>IF(B45=0,"",_xlfn.XLOOKUP(B45,'4. User Repricing Data'!A:A,'4. User Repricing Data'!E:E,""))</f>
        <v/>
      </c>
      <c r="G45" s="108" t="str">
        <f>IF(G$29="CAH",Table1[[#This Row],[CAH? (Y/N) (Autofills)]],"")</f>
        <v/>
      </c>
      <c r="H45" s="109" t="str">
        <f>IF(H$29="CAH",Table1[[#This Row],[CAH? (Y/N) (Autofills)]],"")</f>
        <v/>
      </c>
      <c r="I45" s="366" t="str">
        <f>IF(Table1[[#This Row],[Hospital name (Autofills)]]="","",IF(OR(AND(G45="Y",$G$17="Y"),AND(H45="Y",$G$18="Y")),"Y","N"))</f>
        <v/>
      </c>
      <c r="J45" s="366" t="str">
        <f>IF(Table1[[#This Row],[Hospital name (Autofills)]]="","",IF(OR(AND(G45="Y",$G$22="Y",$G$19="Y"),AND(H45="Y",$G$23="Y",$G$19="Y")),"Y","N"))</f>
        <v/>
      </c>
      <c r="K45" s="367" t="str">
        <f>IF(Table1[[#This Row],[Hospital name (Autofills)]]="","",_xlfn.XLOOKUP(B45,'4. User Repricing Data'!A:A,'4. User Repricing Data'!G:G))</f>
        <v/>
      </c>
      <c r="L45" s="364" t="str">
        <f>IF(Table1[[#This Row],[Hospital name (Autofills)]]="","",_xlfn.XLOOKUP(B45,'4. User Repricing Data'!A:A,'4. User Repricing Data'!H:H))</f>
        <v/>
      </c>
      <c r="M45" s="342" t="str">
        <f>IF(Table1[[#This Row],[Hospital name (Autofills)]]="","",((1+G$7)^G$6-1))</f>
        <v/>
      </c>
      <c r="N45" s="343" t="str">
        <f>IF(Table1[[#This Row],[Hospital name (Autofills)]]="","",IFERROR(K45*(1+Table1[[#This Row],[Cumulative Inflation Adjustment (Autofills)]]),0))</f>
        <v/>
      </c>
      <c r="O45" s="344" t="str">
        <f>IF(Table1[[#This Row],[Hospital name (Autofills)]]="","",IFERROR(L45*(1+Table1[[#This Row],[Cumulative Inflation Adjustment (Autofills)]]),0))</f>
        <v/>
      </c>
      <c r="P45" s="345" t="str">
        <f>IF(Table1[[#This Row],[Hospital name (Autofills)]]="","",IFERROR(N45/O45,0))</f>
        <v/>
      </c>
      <c r="Q45" s="346" t="str">
        <f>IF(Table1[[#This Row],[Hospital name (Autofills)]]="","",IFERROR(($N45*($G$10+1)^Q$28)/($O45*($G$9+1)^Q$28),0))</f>
        <v/>
      </c>
      <c r="R45" s="346" t="str">
        <f>IF(Table1[[#This Row],[Hospital name (Autofills)]]="","",IFERROR(($N45*($G$10+1)^R$28)/($O45*($G$9+1)^R$28),0))</f>
        <v/>
      </c>
      <c r="S45" s="346" t="str">
        <f>IF(Table1[[#This Row],[Hospital name (Autofills)]]="","",IFERROR(($N45*($G$10+1)^S$28)/($O45*($G$9+1)^S$28),0))</f>
        <v/>
      </c>
      <c r="T45" s="346" t="str">
        <f>IF(Table1[[#This Row],[Hospital name (Autofills)]]="","",IFERROR(($N45*($G$10+1)^T$28)/($O45*($G$9+1)^T$28),0))</f>
        <v/>
      </c>
      <c r="U45" s="346" t="str">
        <f>IF(Table1[[#This Row],[Hospital name (Autofills)]]="","",IFERROR(($N45*($G$10+1)^U$28)/($O45*($G$9+1)^U$28),0))</f>
        <v/>
      </c>
      <c r="V45" s="346" t="str">
        <f>IF(Table1[[#This Row],[Hospital name (Autofills)]]="","",IFERROR(($N45*($G$10+1)^V$28)/($O45*($G$9+1)^V$28),0))</f>
        <v/>
      </c>
      <c r="W45" s="346" t="str">
        <f>IF(Table1[[#This Row],[Hospital name (Autofills)]]="","",IFERROR(($N45*($G$10+1)^W$28)/($O45*($G$9+1)^W$28),0))</f>
        <v/>
      </c>
      <c r="X45" s="346" t="str">
        <f>IF(Table1[[#This Row],[Hospital name (Autofills)]]="","",IFERROR(($N45*($G$10+1)^X$28)/($O45*($G$9+1)^X$28),0))</f>
        <v/>
      </c>
      <c r="Y45" s="346" t="str">
        <f>IF(Table1[[#This Row],[Hospital name (Autofills)]]="","",IFERROR(($N45*($G$10+1)^Y$28)/($O45*($G$9+1)^Y$28),0))</f>
        <v/>
      </c>
      <c r="Z45" s="347" t="str">
        <f>IF(Table1[[#This Row],[Hospital name (Autofills)]]="","",IFERROR(($N45*($G$10+1)^Z$28)/($O45*($G$9+1)^Z$28),0))</f>
        <v/>
      </c>
      <c r="AA45" s="345" t="str">
        <f>IF(Table1[[#This Row],[Hospital name (Autofills)]]="","",IFERROR(N45/O45,0))</f>
        <v/>
      </c>
      <c r="AB45" s="368" t="str">
        <f>IF(Table1[[#This Row],[Hospital name (Autofills)]]="","",IFERROR(IF($J45="Y",Q45,IF($G$19="N",Q45,($N45*($G$10+1)^IF(AB$28&lt;$G$21,AB$28,$G$21-1)*($G$20+1)^(MAX((AB$28-$G$21+1),0)))/($O45*($G$9+1)^AB$28))),0))</f>
        <v/>
      </c>
      <c r="AC45" s="368" t="str">
        <f>IF(Table1[[#This Row],[Hospital name (Autofills)]]="","",IFERROR(IF($J45="Y",R45,IF($G$19="N",R45,($N45*($G$10+1)^IF(AC$28&lt;$G$21,AC$28,$G$21-1)*($G$20+1)^(MAX((AC$28-$G$21+1),0)))/($O45*($G$9+1)^AC$28))),0))</f>
        <v/>
      </c>
      <c r="AD45" s="368" t="str">
        <f>IF(Table1[[#This Row],[Hospital name (Autofills)]]="","",IFERROR(IF($J45="Y",S45,IF($G$19="N",S45,($N45*($G$10+1)^IF(AD$28&lt;$G$21,AD$28,$G$21-1)*($G$20+1)^(MAX((AD$28-$G$21+1),0)))/($O45*($G$9+1)^AD$28))),0))</f>
        <v/>
      </c>
      <c r="AE45" s="368" t="str">
        <f>IF(Table1[[#This Row],[Hospital name (Autofills)]]="","",IFERROR(IF($J45="Y",T45,IF($G$19="N",T45,($N45*($G$10+1)^IF(AE$28&lt;$G$21,AE$28,$G$21-1)*($G$20+1)^(MAX((AE$28-$G$21+1),0)))/($O45*($G$9+1)^AE$28))),0))</f>
        <v/>
      </c>
      <c r="AF45" s="368" t="str">
        <f>IF(Table1[[#This Row],[Hospital name (Autofills)]]="","",IFERROR(IF($J45="Y",U45,IF($G$19="N",U45,($N45*($G$10+1)^IF(AF$28&lt;$G$21,AF$28,$G$21-1)*($G$20+1)^(MAX((AF$28-$G$21+1),0)))/($O45*($G$9+1)^AF$28))),0))</f>
        <v/>
      </c>
      <c r="AG45" s="368" t="str">
        <f>IF(Table1[[#This Row],[Hospital name (Autofills)]]="","",IFERROR(IF($J45="Y",V45,IF($G$19="N",V45,($N45*($G$10+1)^IF(AG$28&lt;$G$21,AG$28,$G$21-1)*($G$20+1)^(MAX((AG$28-$G$21+1),0)))/($O45*($G$9+1)^AG$28))),0))</f>
        <v/>
      </c>
      <c r="AH45" s="368" t="str">
        <f>IF(Table1[[#This Row],[Hospital name (Autofills)]]="","",IFERROR(IF($J45="Y",W45,IF($G$19="N",W45,($N45*($G$10+1)^IF(AH$28&lt;$G$21,AH$28,$G$21-1)*($G$20+1)^(MAX((AH$28-$G$21+1),0)))/($O45*($G$9+1)^AH$28))),0))</f>
        <v/>
      </c>
      <c r="AI45" s="368" t="str">
        <f>IF(Table1[[#This Row],[Hospital name (Autofills)]]="","",IFERROR(IF($J45="Y",X45,IF($G$19="N",X45,($N45*($G$10+1)^IF(AI$28&lt;$G$21,AI$28,$G$21-1)*($G$20+1)^(MAX((AI$28-$G$21+1),0)))/($O45*($G$9+1)^AI$28))),0))</f>
        <v/>
      </c>
      <c r="AJ45" s="368" t="str">
        <f>IF(Table1[[#This Row],[Hospital name (Autofills)]]="","",IFERROR(IF($J45="Y",Y45,IF($G$19="N",Y45,($N45*($G$10+1)^IF(AJ$28&lt;$G$21,AJ$28,$G$21-1)*($G$20+1)^(MAX((AJ$28-$G$21+1),0)))/($O45*($G$9+1)^AJ$28))),0))</f>
        <v/>
      </c>
      <c r="AK45" s="369" t="str">
        <f>IF(Table1[[#This Row],[Hospital name (Autofills)]]="","",IFERROR(IF($J45="Y",Z45,IF($G$19="N",Z45,($N45*($G$10+1)^IF(AK$28&lt;$G$21,AK$28,$G$21-1)*($G$20+1)^(MAX((AK$28-$G$21+1),0)))/($O45*($G$9+1)^AK$28))),0))</f>
        <v/>
      </c>
      <c r="AL45" s="349" t="str">
        <f t="shared" si="0"/>
        <v/>
      </c>
      <c r="AM45" s="350" t="str">
        <f>IF(Table1[[#This Row],[Hospital name (Autofills)]]="","",IF(AND($I45="Y", $G$17="Y"), AB45,
    IF(OR(AND($G$13="Y", AM$28 &gt;= $G$14), $G$13="N"),
        IF(OR(AB45 &gt;= $G$12, AL45 = $G$12),
            $G$12,
            AB45),
        AB45))
)</f>
        <v/>
      </c>
      <c r="AN45" s="350" t="str">
        <f>IF(Table1[[#This Row],[Hospital name (Autofills)]]="","",IF(AND($I45="Y", $G$17="Y"), AC45,
    IF(OR(AND($G$13="Y", AN$28 &gt;= $G$14), $G$13="N"),
        IF(OR(AC45 &gt;= $G$12, AM45 = $G$12),
            $G$12,
            AC45),
        AC45)
))</f>
        <v/>
      </c>
      <c r="AO45" s="350" t="str">
        <f>IF(Table1[[#This Row],[Hospital name (Autofills)]]="","",IF(AND($I45="Y", $G$17="Y"), AD45,
    IF(OR(AND($G$13="Y", AO$28 &gt;= $G$14), $G$13="N"),
        IF(OR(AD45 &gt;= $G$12, AN45 = $G$12),
            MIN(AD45,$G$12),
            AD45),
        AD45)
))</f>
        <v/>
      </c>
      <c r="AP45" s="350" t="str">
        <f>IF(Table1[[#This Row],[Hospital name (Autofills)]]="","",IF(AND($I45="Y", $G$17="Y"), AE45,
    IF(OR(AND($G$13="Y", AP$28 &gt;= $G$14), $G$13="N"),
        IF(OR(AE45 &gt;= $G$12, AO45 = $G$12),
            MIN(AE45,$G$12),
            AE45),
        AE45)
))</f>
        <v/>
      </c>
      <c r="AQ45" s="350" t="str">
        <f>IF(Table1[[#This Row],[Hospital name (Autofills)]]="","",IF(AND($I45="Y", $G$17="Y"), AF45,
    IF(OR(AND($G$13="Y", AQ$28 &gt;= $G$14), $G$13="N"),
        IF(OR(AF45 &gt;= $G$12, AP45 = $G$12),
            MIN(AF45,$G$12),
            AF45),
        AF45)
))</f>
        <v/>
      </c>
      <c r="AR45" s="350" t="str">
        <f>IF(Table1[[#This Row],[Hospital name (Autofills)]]="","",IF(AND($I45="Y", $G$17="Y"), AG45,
    IF(OR(AND($G$13="Y", AR$28 &gt;= $G$14), $G$13="N"),
        IF(OR(AG45 &gt;= $G$12, AQ45 = $G$12),
            MIN(AG45,$G$12),
            AG45),
        AG45)
))</f>
        <v/>
      </c>
      <c r="AS45" s="350" t="str">
        <f>IF(Table1[[#This Row],[Hospital name (Autofills)]]="","",IF(AND($I45="Y", $G$17="Y"), AH45,
    IF(OR(AND($G$13="Y", AS$28 &gt;= $G$14), $G$13="N"),
        IF(OR(AH45 &gt;= $G$12, AR45 = $G$12),
            MIN(AH45,$G$12),
            AH45),
        AH45)
))</f>
        <v/>
      </c>
      <c r="AT45" s="350" t="str">
        <f>IF(Table1[[#This Row],[Hospital name (Autofills)]]="","",IF(AND($I45="Y", $G$17="Y"), AI45,
    IF(OR(AND($G$13="Y", AT$28 &gt;= $G$14), $G$13="N"),
        IF(OR(AI45 &gt;= $G$12, AS45 = $G$12),
            MIN(AI45,$G$12),
            AI45),
        AI45)
))</f>
        <v/>
      </c>
      <c r="AU45" s="350" t="str">
        <f>IF(Table1[[#This Row],[Hospital name (Autofills)]]="","",IF(AND($I45="Y", $G$17="Y"), AJ45,
    IF(OR(AND($G$13="Y", AU$28 &gt;= $G$14), $G$13="N"),
        IF(OR(AJ45 &gt;= $G$12, AT45 = $G$12),
            MIN(AJ45,$G$12),
            AJ45),
        AJ45)
))</f>
        <v/>
      </c>
      <c r="AV45" s="350" t="str">
        <f>IF(Table1[[#This Row],[Hospital name (Autofills)]]="","",IF(AND($I45="Y", $G$17="Y"), AK45,
    IF(OR(AND($G$13="Y", AV$28 &gt;= $G$14), $G$13="N"),
        IF(OR(AK45 &gt;= $G$12, AU45 = $G$12),
            MIN(AK45,$G$12),
            AK45),
        AK45)
))</f>
        <v/>
      </c>
      <c r="AW45" s="345" t="str">
        <f>IFERROR(Table1[[#This Row],[Year 0 Relative Price]],"")</f>
        <v/>
      </c>
      <c r="AX45" s="350" t="str">
        <f t="shared" si="1"/>
        <v/>
      </c>
      <c r="AY45" s="350" t="str">
        <f t="shared" si="2"/>
        <v/>
      </c>
      <c r="AZ45" s="350" t="str">
        <f t="shared" si="3"/>
        <v/>
      </c>
      <c r="BA45" s="350" t="str">
        <f t="shared" si="4"/>
        <v/>
      </c>
      <c r="BB45" s="350" t="str">
        <f t="shared" si="5"/>
        <v/>
      </c>
      <c r="BC45" s="350" t="str">
        <f t="shared" si="6"/>
        <v/>
      </c>
      <c r="BD45" s="350" t="str">
        <f t="shared" si="7"/>
        <v/>
      </c>
      <c r="BE45" s="350" t="str">
        <f t="shared" si="8"/>
        <v/>
      </c>
      <c r="BF45" s="350" t="str">
        <f t="shared" si="9"/>
        <v/>
      </c>
      <c r="BG45" s="351" t="str">
        <f t="shared" si="10"/>
        <v/>
      </c>
      <c r="BH45" s="352" t="str">
        <f>IF(Table1[[#This Row],[Hospital name (Autofills)]]="","",IFERROR($N45*($G$10+1)^BH$28,0))</f>
        <v/>
      </c>
      <c r="BI45" s="353" t="str">
        <f>IF(Table1[[#This Row],[Hospital name (Autofills)]]="","",IFERROR($N45*($G$10+1)^BI$28,0))</f>
        <v/>
      </c>
      <c r="BJ45" s="353" t="str">
        <f>IF(Table1[[#This Row],[Hospital name (Autofills)]]="","",IFERROR($N45*($G$10+1)^BJ$28,0))</f>
        <v/>
      </c>
      <c r="BK45" s="353" t="str">
        <f>IF(Table1[[#This Row],[Hospital name (Autofills)]]="","",IFERROR($N45*($G$10+1)^BK$28,0))</f>
        <v/>
      </c>
      <c r="BL45" s="353" t="str">
        <f>IF(Table1[[#This Row],[Hospital name (Autofills)]]="","",IFERROR($N45*($G$10+1)^BL$28,0))</f>
        <v/>
      </c>
      <c r="BM45" s="353" t="str">
        <f>IF(Table1[[#This Row],[Hospital name (Autofills)]]="","",IFERROR($N45*($G$10+1)^BM$28,0))</f>
        <v/>
      </c>
      <c r="BN45" s="353" t="str">
        <f>IF(Table1[[#This Row],[Hospital name (Autofills)]]="","",IFERROR($N45*($G$10+1)^BN$28,0))</f>
        <v/>
      </c>
      <c r="BO45" s="353" t="str">
        <f>IF(Table1[[#This Row],[Hospital name (Autofills)]]="","",IFERROR($N45*($G$10+1)^BO$28,0))</f>
        <v/>
      </c>
      <c r="BP45" s="353" t="str">
        <f>IF(Table1[[#This Row],[Hospital name (Autofills)]]="","",IFERROR($N45*($G$10+1)^BP$28,0))</f>
        <v/>
      </c>
      <c r="BQ45" s="354" t="str">
        <f>IF(Table1[[#This Row],[Hospital name (Autofills)]]="","",IFERROR($N45*($G$10+1)^BQ$28,0))</f>
        <v/>
      </c>
      <c r="BR45" s="357" t="str">
        <f>IF(Table1[[#This Row],[Hospital name (Autofills)]]="","",IFERROR(($O45*((1+$G$9)^(BR$28)))*(AB45),0))</f>
        <v/>
      </c>
      <c r="BS45" s="362" t="str">
        <f>IF(Table1[[#This Row],[Hospital name (Autofills)]]="","",IFERROR(($O45*((1+$G$9)^(BS$28)))*(AC45),0))</f>
        <v/>
      </c>
      <c r="BT45" s="362" t="str">
        <f>IF(Table1[[#This Row],[Hospital name (Autofills)]]="","",IFERROR(($O45*((1+$G$9)^(BT$28)))*(AD45),0))</f>
        <v/>
      </c>
      <c r="BU45" s="362" t="str">
        <f>IF(Table1[[#This Row],[Hospital name (Autofills)]]="","",IFERROR(($O45*((1+$G$9)^(BU$28)))*(AE45),0))</f>
        <v/>
      </c>
      <c r="BV45" s="362" t="str">
        <f>IF(Table1[[#This Row],[Hospital name (Autofills)]]="","",IFERROR(($O45*((1+$G$9)^(BV$28)))*(AF45),0))</f>
        <v/>
      </c>
      <c r="BW45" s="362" t="str">
        <f>IF(Table1[[#This Row],[Hospital name (Autofills)]]="","",IFERROR(($O45*((1+$G$9)^(BW$28)))*(AG45),0))</f>
        <v/>
      </c>
      <c r="BX45" s="362" t="str">
        <f>IF(Table1[[#This Row],[Hospital name (Autofills)]]="","",IFERROR(($O45*((1+$G$9)^(BX$28)))*(AH45),0))</f>
        <v/>
      </c>
      <c r="BY45" s="362" t="str">
        <f>IF(Table1[[#This Row],[Hospital name (Autofills)]]="","",IFERROR(($O45*((1+$G$9)^(BY$28)))*(AI45),0))</f>
        <v/>
      </c>
      <c r="BZ45" s="362" t="str">
        <f>IF(Table1[[#This Row],[Hospital name (Autofills)]]="","",IFERROR(($O45*((1+$G$9)^(BZ$28)))*(AJ45),0))</f>
        <v/>
      </c>
      <c r="CA45" s="370" t="str">
        <f>IF(Table1[[#This Row],[Hospital name (Autofills)]]="","",IFERROR(($O45*((1+$G$9)^(CA$28)))*(AK45),0))</f>
        <v/>
      </c>
      <c r="CB45" s="343" t="str">
        <f>IF(Table1[[#This Row],[Hospital name (Autofills)]]="","",IFERROR(($O45*((1+$G$9)^(CB$28)))*(AM45),0))</f>
        <v/>
      </c>
      <c r="CC45" s="362" t="str">
        <f>IF(Table1[[#This Row],[Hospital name (Autofills)]]="","",IFERROR(($O45*((1+$G$9)^(CC$28)))*(AN45),0))</f>
        <v/>
      </c>
      <c r="CD45" s="362" t="str">
        <f>IF(Table1[[#This Row],[Hospital name (Autofills)]]="","",IFERROR(($O45*((1+$G$9)^(CD$28)))*(AO45),0))</f>
        <v/>
      </c>
      <c r="CE45" s="362" t="str">
        <f>IF(Table1[[#This Row],[Hospital name (Autofills)]]="","",IFERROR(($O45*((1+$G$9)^(CE$28)))*(AP45),0))</f>
        <v/>
      </c>
      <c r="CF45" s="362" t="str">
        <f>IF(Table1[[#This Row],[Hospital name (Autofills)]]="","",IFERROR(($O45*((1+$G$9)^(CF$28)))*(AQ45),0))</f>
        <v/>
      </c>
      <c r="CG45" s="362" t="str">
        <f>IF(Table1[[#This Row],[Hospital name (Autofills)]]="","",IFERROR(($O45*((1+$G$9)^(CG$28)))*(AR45),0))</f>
        <v/>
      </c>
      <c r="CH45" s="362" t="str">
        <f>IF(Table1[[#This Row],[Hospital name (Autofills)]]="","",IFERROR(($O45*((1+$G$9)^(CH$28)))*(AS45),0))</f>
        <v/>
      </c>
      <c r="CI45" s="362" t="str">
        <f>IF(Table1[[#This Row],[Hospital name (Autofills)]]="","",IFERROR(($O45*((1+$G$9)^(CI$28)))*(AT45),0))</f>
        <v/>
      </c>
      <c r="CJ45" s="362" t="str">
        <f>IF(Table1[[#This Row],[Hospital name (Autofills)]]="","",IFERROR(($O45*((1+$G$9)^(CJ$28)))*(AU45),0))</f>
        <v/>
      </c>
      <c r="CK45" s="344" t="str">
        <f>IF(Table1[[#This Row],[Hospital name (Autofills)]]="","",IFERROR(($O45*((1+$G$9)^(CK$28)))*(AV45),0))</f>
        <v/>
      </c>
      <c r="CL45" s="357" t="str">
        <f>IF(Table1[[#This Row],[Hospital name (Autofills)]]="","",IFERROR(($O45*((1+$G$9)^(CL$28)))*(AX45),0))</f>
        <v/>
      </c>
      <c r="CM45" s="362" t="str">
        <f>IF(Table1[[#This Row],[Hospital name (Autofills)]]="","",IFERROR(($O45*((1+$G$9)^(CM$28)))*(AY45),0))</f>
        <v/>
      </c>
      <c r="CN45" s="362" t="str">
        <f>IF(Table1[[#This Row],[Hospital name (Autofills)]]="","",IFERROR(($O45*((1+$G$9)^(CN$28)))*(AZ45),0))</f>
        <v/>
      </c>
      <c r="CO45" s="362" t="str">
        <f>IF(Table1[[#This Row],[Hospital name (Autofills)]]="","",IFERROR(($O45*((1+$G$9)^(CO$28)))*(BA45),0))</f>
        <v/>
      </c>
      <c r="CP45" s="362" t="str">
        <f>IF(Table1[[#This Row],[Hospital name (Autofills)]]="","",IFERROR(($O45*((1+$G$9)^(CP$28)))*(BB45),0))</f>
        <v/>
      </c>
      <c r="CQ45" s="362" t="str">
        <f>IF(Table1[[#This Row],[Hospital name (Autofills)]]="","",IFERROR(($O45*((1+$G$9)^(CQ$28)))*(BC45),0))</f>
        <v/>
      </c>
      <c r="CR45" s="362" t="str">
        <f>IF(Table1[[#This Row],[Hospital name (Autofills)]]="","",IFERROR(($O45*((1+$G$9)^(CR$28)))*(BD45),0))</f>
        <v/>
      </c>
      <c r="CS45" s="362" t="str">
        <f>IF(Table1[[#This Row],[Hospital name (Autofills)]]="","",IFERROR(($O45*((1+$G$9)^(CS$28)))*(BE45),0))</f>
        <v/>
      </c>
      <c r="CT45" s="362" t="str">
        <f>IF(Table1[[#This Row],[Hospital name (Autofills)]]="","",IFERROR(($O45*((1+$G$9)^(CT$28)))*(BF45),0))</f>
        <v/>
      </c>
      <c r="CU45" s="370" t="str">
        <f>IF(Table1[[#This Row],[Hospital name (Autofills)]]="","",IFERROR(($O45*((1+$G$9)^(CU$28)))*(BG45),0))</f>
        <v/>
      </c>
      <c r="CV45" s="371" t="str">
        <f>IF(Table1[[#This Row],[Hospital name (Autofills)]]="","",BH45-BR45)</f>
        <v/>
      </c>
      <c r="CW45" s="372" t="str">
        <f>IF(Table1[[#This Row],[Hospital name (Autofills)]]="","",BI45-BS45)</f>
        <v/>
      </c>
      <c r="CX45" s="372" t="str">
        <f>IF(Table1[[#This Row],[Hospital name (Autofills)]]="","",BJ45-BT45)</f>
        <v/>
      </c>
      <c r="CY45" s="372" t="str">
        <f>IF(Table1[[#This Row],[Hospital name (Autofills)]]="","",BK45-BU45)</f>
        <v/>
      </c>
      <c r="CZ45" s="372" t="str">
        <f>IF(Table1[[#This Row],[Hospital name (Autofills)]]="","",BL45-BV45)</f>
        <v/>
      </c>
      <c r="DA45" s="372" t="str">
        <f>IF(Table1[[#This Row],[Hospital name (Autofills)]]="","",BM45-BW45)</f>
        <v/>
      </c>
      <c r="DB45" s="372" t="str">
        <f>IF(Table1[[#This Row],[Hospital name (Autofills)]]="","",BN45-BX45)</f>
        <v/>
      </c>
      <c r="DC45" s="372" t="str">
        <f>IF(Table1[[#This Row],[Hospital name (Autofills)]]="","",BO45-BY45)</f>
        <v/>
      </c>
      <c r="DD45" s="372" t="str">
        <f>IF(Table1[[#This Row],[Hospital name (Autofills)]]="","",BP45-BZ45)</f>
        <v/>
      </c>
      <c r="DE45" s="373" t="str">
        <f>IF(Table1[[#This Row],[Hospital name (Autofills)]]="","",BQ45-CA45)</f>
        <v/>
      </c>
      <c r="DF45" s="374" t="str">
        <f>IF(Table1[[#This Row],[Hospital name (Autofills)]]="","",SUM(Table1[[#This Row],[Year 1 Savings with Price Growth Cap Alone (millions)]:[Year 10 Savings with Price Growth Cap Alone (millions)]]))</f>
        <v/>
      </c>
      <c r="DG45" s="357" t="str">
        <f>IF(Table1[[#This Row],[Hospital name (Autofills)]]="","",BH45-CB45)</f>
        <v/>
      </c>
      <c r="DH45" s="362" t="str">
        <f>IF(Table1[[#This Row],[Hospital name (Autofills)]]="","",BI45-CC45)</f>
        <v/>
      </c>
      <c r="DI45" s="362" t="str">
        <f>IF(Table1[[#This Row],[Hospital name (Autofills)]]="","",BJ45-CD45)</f>
        <v/>
      </c>
      <c r="DJ45" s="362" t="str">
        <f>IF(Table1[[#This Row],[Hospital name (Autofills)]]="","",BK45-CE45)</f>
        <v/>
      </c>
      <c r="DK45" s="362" t="str">
        <f>IF(Table1[[#This Row],[Hospital name (Autofills)]]="","",BL45-CF45)</f>
        <v/>
      </c>
      <c r="DL45" s="362" t="str">
        <f>IF(Table1[[#This Row],[Hospital name (Autofills)]]="","",BM45-CG45)</f>
        <v/>
      </c>
      <c r="DM45" s="362" t="str">
        <f>IF(Table1[[#This Row],[Hospital name (Autofills)]]="","",BN45-CH45)</f>
        <v/>
      </c>
      <c r="DN45" s="362" t="str">
        <f>IF(Table1[[#This Row],[Hospital name (Autofills)]]="","",BO45-CI45)</f>
        <v/>
      </c>
      <c r="DO45" s="362" t="str">
        <f>IF(Table1[[#This Row],[Hospital name (Autofills)]]="","",BP45-CJ45)</f>
        <v/>
      </c>
      <c r="DP45" s="362" t="str">
        <f>IF(Table1[[#This Row],[Hospital name (Autofills)]]="","",BQ45-CK45)</f>
        <v/>
      </c>
      <c r="DQ45" s="362" t="str">
        <f>IF(Table1[[#This Row],[Hospital name (Autofills)]]="","",SUM(Table1[[#This Row],[Year 1 Savings with Price Growth Cap + Price Cap (No Glide Path) (millions)]:[Year 10 Savings with Price Growth Cap + Price Cap (No Glide Path) (millions)]]))</f>
        <v/>
      </c>
      <c r="DR45" s="363" t="str">
        <f>IF(Table1[[#This Row],[Hospital name (Autofills)]]="","",BH45-CL45)</f>
        <v/>
      </c>
      <c r="DS45" s="364" t="str">
        <f>IF(Table1[[#This Row],[Hospital name (Autofills)]]="","",BI45-CM45)</f>
        <v/>
      </c>
      <c r="DT45" s="364" t="str">
        <f>IF(Table1[[#This Row],[Hospital name (Autofills)]]="","",BJ45-CN45)</f>
        <v/>
      </c>
      <c r="DU45" s="364" t="str">
        <f>IF(Table1[[#This Row],[Hospital name (Autofills)]]="","",BK45-CO45)</f>
        <v/>
      </c>
      <c r="DV45" s="364" t="str">
        <f>IF(Table1[[#This Row],[Hospital name (Autofills)]]="","",BL45-CP45)</f>
        <v/>
      </c>
      <c r="DW45" s="364" t="str">
        <f>IF(Table1[[#This Row],[Hospital name (Autofills)]]="","",BM45-CQ45)</f>
        <v/>
      </c>
      <c r="DX45" s="364" t="str">
        <f>IF(Table1[[#This Row],[Hospital name (Autofills)]]="","",BN45-CR45)</f>
        <v/>
      </c>
      <c r="DY45" s="364" t="str">
        <f>IF(Table1[[#This Row],[Hospital name (Autofills)]]="","",BO45-CS45)</f>
        <v/>
      </c>
      <c r="DZ45" s="364" t="str">
        <f>IF(Table1[[#This Row],[Hospital name (Autofills)]]="","",BP45-CT45)</f>
        <v/>
      </c>
      <c r="EA45" s="364" t="str">
        <f>IF(Table1[[#This Row],[Hospital name (Autofills)]]="","",BQ45-CU45)</f>
        <v/>
      </c>
      <c r="EB45" s="365" t="str">
        <f>IF(Table1[[#This Row],[Hospital name (Autofills)]]="","",SUM(Table1[[#This Row],[Year 1 Savings with Price Growth Cap + Price Cap Glide Path (millions)]:[Year 10 Savings with Price Growth Cap + Price Cap Glide Path (millions)]]))</f>
        <v/>
      </c>
      <c r="ED45" s="131"/>
    </row>
    <row r="46" spans="2:134" ht="12" customHeight="1">
      <c r="B46" s="332"/>
      <c r="C46" s="337" t="str">
        <f>IF(B46=0,"",_xlfn.XLOOKUP(B46,'4. User Repricing Data'!A:A,'4. User Repricing Data'!B:B,""))</f>
        <v/>
      </c>
      <c r="D46" s="292" t="str">
        <f>IF(B46=0,"",_xlfn.XLOOKUP(B46,'4. User Repricing Data'!A:A,'4. User Repricing Data'!D:D,""))</f>
        <v/>
      </c>
      <c r="E46" s="108" t="str">
        <f>IF(B46=0,"",_xlfn.XLOOKUP(B46,'4. User Repricing Data'!A:A,'4. User Repricing Data'!F:F,""))</f>
        <v/>
      </c>
      <c r="F46" s="338" t="str">
        <f>IF(B46=0,"",_xlfn.XLOOKUP(B46,'4. User Repricing Data'!A:A,'4. User Repricing Data'!E:E,""))</f>
        <v/>
      </c>
      <c r="G46" s="108" t="str">
        <f>IF(G$29="CAH",Table1[[#This Row],[CAH? (Y/N) (Autofills)]],"")</f>
        <v/>
      </c>
      <c r="H46" s="109" t="str">
        <f>IF(H$29="CAH",Table1[[#This Row],[CAH? (Y/N) (Autofills)]],"")</f>
        <v/>
      </c>
      <c r="I46" s="366" t="str">
        <f>IF(Table1[[#This Row],[Hospital name (Autofills)]]="","",IF(OR(AND(G46="Y",$G$17="Y"),AND(H46="Y",$G$18="Y")),"Y","N"))</f>
        <v/>
      </c>
      <c r="J46" s="366" t="str">
        <f>IF(Table1[[#This Row],[Hospital name (Autofills)]]="","",IF(OR(AND(G46="Y",$G$22="Y",$G$19="Y"),AND(H46="Y",$G$23="Y",$G$19="Y")),"Y","N"))</f>
        <v/>
      </c>
      <c r="K46" s="367" t="str">
        <f>IF(Table1[[#This Row],[Hospital name (Autofills)]]="","",_xlfn.XLOOKUP(B46,'4. User Repricing Data'!A:A,'4. User Repricing Data'!G:G))</f>
        <v/>
      </c>
      <c r="L46" s="364" t="str">
        <f>IF(Table1[[#This Row],[Hospital name (Autofills)]]="","",_xlfn.XLOOKUP(B46,'4. User Repricing Data'!A:A,'4. User Repricing Data'!H:H))</f>
        <v/>
      </c>
      <c r="M46" s="342" t="str">
        <f>IF(Table1[[#This Row],[Hospital name (Autofills)]]="","",((1+G$7)^G$6-1))</f>
        <v/>
      </c>
      <c r="N46" s="343" t="str">
        <f>IF(Table1[[#This Row],[Hospital name (Autofills)]]="","",IFERROR(K46*(1+Table1[[#This Row],[Cumulative Inflation Adjustment (Autofills)]]),0))</f>
        <v/>
      </c>
      <c r="O46" s="344" t="str">
        <f>IF(Table1[[#This Row],[Hospital name (Autofills)]]="","",IFERROR(L46*(1+Table1[[#This Row],[Cumulative Inflation Adjustment (Autofills)]]),0))</f>
        <v/>
      </c>
      <c r="P46" s="345" t="str">
        <f>IF(Table1[[#This Row],[Hospital name (Autofills)]]="","",IFERROR(N46/O46,0))</f>
        <v/>
      </c>
      <c r="Q46" s="346" t="str">
        <f>IF(Table1[[#This Row],[Hospital name (Autofills)]]="","",IFERROR(($N46*($G$10+1)^Q$28)/($O46*($G$9+1)^Q$28),0))</f>
        <v/>
      </c>
      <c r="R46" s="346" t="str">
        <f>IF(Table1[[#This Row],[Hospital name (Autofills)]]="","",IFERROR(($N46*($G$10+1)^R$28)/($O46*($G$9+1)^R$28),0))</f>
        <v/>
      </c>
      <c r="S46" s="346" t="str">
        <f>IF(Table1[[#This Row],[Hospital name (Autofills)]]="","",IFERROR(($N46*($G$10+1)^S$28)/($O46*($G$9+1)^S$28),0))</f>
        <v/>
      </c>
      <c r="T46" s="346" t="str">
        <f>IF(Table1[[#This Row],[Hospital name (Autofills)]]="","",IFERROR(($N46*($G$10+1)^T$28)/($O46*($G$9+1)^T$28),0))</f>
        <v/>
      </c>
      <c r="U46" s="346" t="str">
        <f>IF(Table1[[#This Row],[Hospital name (Autofills)]]="","",IFERROR(($N46*($G$10+1)^U$28)/($O46*($G$9+1)^U$28),0))</f>
        <v/>
      </c>
      <c r="V46" s="346" t="str">
        <f>IF(Table1[[#This Row],[Hospital name (Autofills)]]="","",IFERROR(($N46*($G$10+1)^V$28)/($O46*($G$9+1)^V$28),0))</f>
        <v/>
      </c>
      <c r="W46" s="346" t="str">
        <f>IF(Table1[[#This Row],[Hospital name (Autofills)]]="","",IFERROR(($N46*($G$10+1)^W$28)/($O46*($G$9+1)^W$28),0))</f>
        <v/>
      </c>
      <c r="X46" s="346" t="str">
        <f>IF(Table1[[#This Row],[Hospital name (Autofills)]]="","",IFERROR(($N46*($G$10+1)^X$28)/($O46*($G$9+1)^X$28),0))</f>
        <v/>
      </c>
      <c r="Y46" s="346" t="str">
        <f>IF(Table1[[#This Row],[Hospital name (Autofills)]]="","",IFERROR(($N46*($G$10+1)^Y$28)/($O46*($G$9+1)^Y$28),0))</f>
        <v/>
      </c>
      <c r="Z46" s="347" t="str">
        <f>IF(Table1[[#This Row],[Hospital name (Autofills)]]="","",IFERROR(($N46*($G$10+1)^Z$28)/($O46*($G$9+1)^Z$28),0))</f>
        <v/>
      </c>
      <c r="AA46" s="345" t="str">
        <f>IF(Table1[[#This Row],[Hospital name (Autofills)]]="","",IFERROR(N46/O46,0))</f>
        <v/>
      </c>
      <c r="AB46" s="368" t="str">
        <f>IF(Table1[[#This Row],[Hospital name (Autofills)]]="","",IFERROR(IF($J46="Y",Q46,IF($G$19="N",Q46,($N46*($G$10+1)^IF(AB$28&lt;$G$21,AB$28,$G$21-1)*($G$20+1)^(MAX((AB$28-$G$21+1),0)))/($O46*($G$9+1)^AB$28))),0))</f>
        <v/>
      </c>
      <c r="AC46" s="368" t="str">
        <f>IF(Table1[[#This Row],[Hospital name (Autofills)]]="","",IFERROR(IF($J46="Y",R46,IF($G$19="N",R46,($N46*($G$10+1)^IF(AC$28&lt;$G$21,AC$28,$G$21-1)*($G$20+1)^(MAX((AC$28-$G$21+1),0)))/($O46*($G$9+1)^AC$28))),0))</f>
        <v/>
      </c>
      <c r="AD46" s="368" t="str">
        <f>IF(Table1[[#This Row],[Hospital name (Autofills)]]="","",IFERROR(IF($J46="Y",S46,IF($G$19="N",S46,($N46*($G$10+1)^IF(AD$28&lt;$G$21,AD$28,$G$21-1)*($G$20+1)^(MAX((AD$28-$G$21+1),0)))/($O46*($G$9+1)^AD$28))),0))</f>
        <v/>
      </c>
      <c r="AE46" s="368" t="str">
        <f>IF(Table1[[#This Row],[Hospital name (Autofills)]]="","",IFERROR(IF($J46="Y",T46,IF($G$19="N",T46,($N46*($G$10+1)^IF(AE$28&lt;$G$21,AE$28,$G$21-1)*($G$20+1)^(MAX((AE$28-$G$21+1),0)))/($O46*($G$9+1)^AE$28))),0))</f>
        <v/>
      </c>
      <c r="AF46" s="368" t="str">
        <f>IF(Table1[[#This Row],[Hospital name (Autofills)]]="","",IFERROR(IF($J46="Y",U46,IF($G$19="N",U46,($N46*($G$10+1)^IF(AF$28&lt;$G$21,AF$28,$G$21-1)*($G$20+1)^(MAX((AF$28-$G$21+1),0)))/($O46*($G$9+1)^AF$28))),0))</f>
        <v/>
      </c>
      <c r="AG46" s="368" t="str">
        <f>IF(Table1[[#This Row],[Hospital name (Autofills)]]="","",IFERROR(IF($J46="Y",V46,IF($G$19="N",V46,($N46*($G$10+1)^IF(AG$28&lt;$G$21,AG$28,$G$21-1)*($G$20+1)^(MAX((AG$28-$G$21+1),0)))/($O46*($G$9+1)^AG$28))),0))</f>
        <v/>
      </c>
      <c r="AH46" s="368" t="str">
        <f>IF(Table1[[#This Row],[Hospital name (Autofills)]]="","",IFERROR(IF($J46="Y",W46,IF($G$19="N",W46,($N46*($G$10+1)^IF(AH$28&lt;$G$21,AH$28,$G$21-1)*($G$20+1)^(MAX((AH$28-$G$21+1),0)))/($O46*($G$9+1)^AH$28))),0))</f>
        <v/>
      </c>
      <c r="AI46" s="368" t="str">
        <f>IF(Table1[[#This Row],[Hospital name (Autofills)]]="","",IFERROR(IF($J46="Y",X46,IF($G$19="N",X46,($N46*($G$10+1)^IF(AI$28&lt;$G$21,AI$28,$G$21-1)*($G$20+1)^(MAX((AI$28-$G$21+1),0)))/($O46*($G$9+1)^AI$28))),0))</f>
        <v/>
      </c>
      <c r="AJ46" s="368" t="str">
        <f>IF(Table1[[#This Row],[Hospital name (Autofills)]]="","",IFERROR(IF($J46="Y",Y46,IF($G$19="N",Y46,($N46*($G$10+1)^IF(AJ$28&lt;$G$21,AJ$28,$G$21-1)*($G$20+1)^(MAX((AJ$28-$G$21+1),0)))/($O46*($G$9+1)^AJ$28))),0))</f>
        <v/>
      </c>
      <c r="AK46" s="369" t="str">
        <f>IF(Table1[[#This Row],[Hospital name (Autofills)]]="","",IFERROR(IF($J46="Y",Z46,IF($G$19="N",Z46,($N46*($G$10+1)^IF(AK$28&lt;$G$21,AK$28,$G$21-1)*($G$20+1)^(MAX((AK$28-$G$21+1),0)))/($O46*($G$9+1)^AK$28))),0))</f>
        <v/>
      </c>
      <c r="AL46" s="349" t="str">
        <f t="shared" si="0"/>
        <v/>
      </c>
      <c r="AM46" s="350" t="str">
        <f>IF(Table1[[#This Row],[Hospital name (Autofills)]]="","",IF(AND($I46="Y", $G$17="Y"), AB46,
    IF(OR(AND($G$13="Y", AM$28 &gt;= $G$14), $G$13="N"),
        IF(OR(AB46 &gt;= $G$12, AL46 = $G$12),
            $G$12,
            AB46),
        AB46))
)</f>
        <v/>
      </c>
      <c r="AN46" s="350" t="str">
        <f>IF(Table1[[#This Row],[Hospital name (Autofills)]]="","",IF(AND($I46="Y", $G$17="Y"), AC46,
    IF(OR(AND($G$13="Y", AN$28 &gt;= $G$14), $G$13="N"),
        IF(OR(AC46 &gt;= $G$12, AM46 = $G$12),
            $G$12,
            AC46),
        AC46)
))</f>
        <v/>
      </c>
      <c r="AO46" s="350" t="str">
        <f>IF(Table1[[#This Row],[Hospital name (Autofills)]]="","",IF(AND($I46="Y", $G$17="Y"), AD46,
    IF(OR(AND($G$13="Y", AO$28 &gt;= $G$14), $G$13="N"),
        IF(OR(AD46 &gt;= $G$12, AN46 = $G$12),
            MIN(AD46,$G$12),
            AD46),
        AD46)
))</f>
        <v/>
      </c>
      <c r="AP46" s="350" t="str">
        <f>IF(Table1[[#This Row],[Hospital name (Autofills)]]="","",IF(AND($I46="Y", $G$17="Y"), AE46,
    IF(OR(AND($G$13="Y", AP$28 &gt;= $G$14), $G$13="N"),
        IF(OR(AE46 &gt;= $G$12, AO46 = $G$12),
            MIN(AE46,$G$12),
            AE46),
        AE46)
))</f>
        <v/>
      </c>
      <c r="AQ46" s="350" t="str">
        <f>IF(Table1[[#This Row],[Hospital name (Autofills)]]="","",IF(AND($I46="Y", $G$17="Y"), AF46,
    IF(OR(AND($G$13="Y", AQ$28 &gt;= $G$14), $G$13="N"),
        IF(OR(AF46 &gt;= $G$12, AP46 = $G$12),
            MIN(AF46,$G$12),
            AF46),
        AF46)
))</f>
        <v/>
      </c>
      <c r="AR46" s="350" t="str">
        <f>IF(Table1[[#This Row],[Hospital name (Autofills)]]="","",IF(AND($I46="Y", $G$17="Y"), AG46,
    IF(OR(AND($G$13="Y", AR$28 &gt;= $G$14), $G$13="N"),
        IF(OR(AG46 &gt;= $G$12, AQ46 = $G$12),
            MIN(AG46,$G$12),
            AG46),
        AG46)
))</f>
        <v/>
      </c>
      <c r="AS46" s="350" t="str">
        <f>IF(Table1[[#This Row],[Hospital name (Autofills)]]="","",IF(AND($I46="Y", $G$17="Y"), AH46,
    IF(OR(AND($G$13="Y", AS$28 &gt;= $G$14), $G$13="N"),
        IF(OR(AH46 &gt;= $G$12, AR46 = $G$12),
            MIN(AH46,$G$12),
            AH46),
        AH46)
))</f>
        <v/>
      </c>
      <c r="AT46" s="350" t="str">
        <f>IF(Table1[[#This Row],[Hospital name (Autofills)]]="","",IF(AND($I46="Y", $G$17="Y"), AI46,
    IF(OR(AND($G$13="Y", AT$28 &gt;= $G$14), $G$13="N"),
        IF(OR(AI46 &gt;= $G$12, AS46 = $G$12),
            MIN(AI46,$G$12),
            AI46),
        AI46)
))</f>
        <v/>
      </c>
      <c r="AU46" s="350" t="str">
        <f>IF(Table1[[#This Row],[Hospital name (Autofills)]]="","",IF(AND($I46="Y", $G$17="Y"), AJ46,
    IF(OR(AND($G$13="Y", AU$28 &gt;= $G$14), $G$13="N"),
        IF(OR(AJ46 &gt;= $G$12, AT46 = $G$12),
            MIN(AJ46,$G$12),
            AJ46),
        AJ46)
))</f>
        <v/>
      </c>
      <c r="AV46" s="350" t="str">
        <f>IF(Table1[[#This Row],[Hospital name (Autofills)]]="","",IF(AND($I46="Y", $G$17="Y"), AK46,
    IF(OR(AND($G$13="Y", AV$28 &gt;= $G$14), $G$13="N"),
        IF(OR(AK46 &gt;= $G$12, AU46 = $G$12),
            MIN(AK46,$G$12),
            AK46),
        AK46)
))</f>
        <v/>
      </c>
      <c r="AW46" s="345" t="str">
        <f>IFERROR(Table1[[#This Row],[Year 0 Relative Price]],"")</f>
        <v/>
      </c>
      <c r="AX46" s="350" t="str">
        <f t="shared" si="1"/>
        <v/>
      </c>
      <c r="AY46" s="350" t="str">
        <f t="shared" si="2"/>
        <v/>
      </c>
      <c r="AZ46" s="350" t="str">
        <f t="shared" si="3"/>
        <v/>
      </c>
      <c r="BA46" s="350" t="str">
        <f t="shared" si="4"/>
        <v/>
      </c>
      <c r="BB46" s="350" t="str">
        <f t="shared" si="5"/>
        <v/>
      </c>
      <c r="BC46" s="350" t="str">
        <f t="shared" si="6"/>
        <v/>
      </c>
      <c r="BD46" s="350" t="str">
        <f t="shared" si="7"/>
        <v/>
      </c>
      <c r="BE46" s="350" t="str">
        <f t="shared" si="8"/>
        <v/>
      </c>
      <c r="BF46" s="350" t="str">
        <f t="shared" si="9"/>
        <v/>
      </c>
      <c r="BG46" s="351" t="str">
        <f t="shared" si="10"/>
        <v/>
      </c>
      <c r="BH46" s="352" t="str">
        <f>IF(Table1[[#This Row],[Hospital name (Autofills)]]="","",IFERROR($N46*($G$10+1)^BH$28,0))</f>
        <v/>
      </c>
      <c r="BI46" s="353" t="str">
        <f>IF(Table1[[#This Row],[Hospital name (Autofills)]]="","",IFERROR($N46*($G$10+1)^BI$28,0))</f>
        <v/>
      </c>
      <c r="BJ46" s="353" t="str">
        <f>IF(Table1[[#This Row],[Hospital name (Autofills)]]="","",IFERROR($N46*($G$10+1)^BJ$28,0))</f>
        <v/>
      </c>
      <c r="BK46" s="353" t="str">
        <f>IF(Table1[[#This Row],[Hospital name (Autofills)]]="","",IFERROR($N46*($G$10+1)^BK$28,0))</f>
        <v/>
      </c>
      <c r="BL46" s="353" t="str">
        <f>IF(Table1[[#This Row],[Hospital name (Autofills)]]="","",IFERROR($N46*($G$10+1)^BL$28,0))</f>
        <v/>
      </c>
      <c r="BM46" s="353" t="str">
        <f>IF(Table1[[#This Row],[Hospital name (Autofills)]]="","",IFERROR($N46*($G$10+1)^BM$28,0))</f>
        <v/>
      </c>
      <c r="BN46" s="353" t="str">
        <f>IF(Table1[[#This Row],[Hospital name (Autofills)]]="","",IFERROR($N46*($G$10+1)^BN$28,0))</f>
        <v/>
      </c>
      <c r="BO46" s="353" t="str">
        <f>IF(Table1[[#This Row],[Hospital name (Autofills)]]="","",IFERROR($N46*($G$10+1)^BO$28,0))</f>
        <v/>
      </c>
      <c r="BP46" s="353" t="str">
        <f>IF(Table1[[#This Row],[Hospital name (Autofills)]]="","",IFERROR($N46*($G$10+1)^BP$28,0))</f>
        <v/>
      </c>
      <c r="BQ46" s="354" t="str">
        <f>IF(Table1[[#This Row],[Hospital name (Autofills)]]="","",IFERROR($N46*($G$10+1)^BQ$28,0))</f>
        <v/>
      </c>
      <c r="BR46" s="357" t="str">
        <f>IF(Table1[[#This Row],[Hospital name (Autofills)]]="","",IFERROR(($O46*((1+$G$9)^(BR$28)))*(AB46),0))</f>
        <v/>
      </c>
      <c r="BS46" s="362" t="str">
        <f>IF(Table1[[#This Row],[Hospital name (Autofills)]]="","",IFERROR(($O46*((1+$G$9)^(BS$28)))*(AC46),0))</f>
        <v/>
      </c>
      <c r="BT46" s="362" t="str">
        <f>IF(Table1[[#This Row],[Hospital name (Autofills)]]="","",IFERROR(($O46*((1+$G$9)^(BT$28)))*(AD46),0))</f>
        <v/>
      </c>
      <c r="BU46" s="362" t="str">
        <f>IF(Table1[[#This Row],[Hospital name (Autofills)]]="","",IFERROR(($O46*((1+$G$9)^(BU$28)))*(AE46),0))</f>
        <v/>
      </c>
      <c r="BV46" s="362" t="str">
        <f>IF(Table1[[#This Row],[Hospital name (Autofills)]]="","",IFERROR(($O46*((1+$G$9)^(BV$28)))*(AF46),0))</f>
        <v/>
      </c>
      <c r="BW46" s="362" t="str">
        <f>IF(Table1[[#This Row],[Hospital name (Autofills)]]="","",IFERROR(($O46*((1+$G$9)^(BW$28)))*(AG46),0))</f>
        <v/>
      </c>
      <c r="BX46" s="362" t="str">
        <f>IF(Table1[[#This Row],[Hospital name (Autofills)]]="","",IFERROR(($O46*((1+$G$9)^(BX$28)))*(AH46),0))</f>
        <v/>
      </c>
      <c r="BY46" s="362" t="str">
        <f>IF(Table1[[#This Row],[Hospital name (Autofills)]]="","",IFERROR(($O46*((1+$G$9)^(BY$28)))*(AI46),0))</f>
        <v/>
      </c>
      <c r="BZ46" s="362" t="str">
        <f>IF(Table1[[#This Row],[Hospital name (Autofills)]]="","",IFERROR(($O46*((1+$G$9)^(BZ$28)))*(AJ46),0))</f>
        <v/>
      </c>
      <c r="CA46" s="370" t="str">
        <f>IF(Table1[[#This Row],[Hospital name (Autofills)]]="","",IFERROR(($O46*((1+$G$9)^(CA$28)))*(AK46),0))</f>
        <v/>
      </c>
      <c r="CB46" s="343" t="str">
        <f>IF(Table1[[#This Row],[Hospital name (Autofills)]]="","",IFERROR(($O46*((1+$G$9)^(CB$28)))*(AM46),0))</f>
        <v/>
      </c>
      <c r="CC46" s="362" t="str">
        <f>IF(Table1[[#This Row],[Hospital name (Autofills)]]="","",IFERROR(($O46*((1+$G$9)^(CC$28)))*(AN46),0))</f>
        <v/>
      </c>
      <c r="CD46" s="362" t="str">
        <f>IF(Table1[[#This Row],[Hospital name (Autofills)]]="","",IFERROR(($O46*((1+$G$9)^(CD$28)))*(AO46),0))</f>
        <v/>
      </c>
      <c r="CE46" s="362" t="str">
        <f>IF(Table1[[#This Row],[Hospital name (Autofills)]]="","",IFERROR(($O46*((1+$G$9)^(CE$28)))*(AP46),0))</f>
        <v/>
      </c>
      <c r="CF46" s="362" t="str">
        <f>IF(Table1[[#This Row],[Hospital name (Autofills)]]="","",IFERROR(($O46*((1+$G$9)^(CF$28)))*(AQ46),0))</f>
        <v/>
      </c>
      <c r="CG46" s="362" t="str">
        <f>IF(Table1[[#This Row],[Hospital name (Autofills)]]="","",IFERROR(($O46*((1+$G$9)^(CG$28)))*(AR46),0))</f>
        <v/>
      </c>
      <c r="CH46" s="362" t="str">
        <f>IF(Table1[[#This Row],[Hospital name (Autofills)]]="","",IFERROR(($O46*((1+$G$9)^(CH$28)))*(AS46),0))</f>
        <v/>
      </c>
      <c r="CI46" s="362" t="str">
        <f>IF(Table1[[#This Row],[Hospital name (Autofills)]]="","",IFERROR(($O46*((1+$G$9)^(CI$28)))*(AT46),0))</f>
        <v/>
      </c>
      <c r="CJ46" s="362" t="str">
        <f>IF(Table1[[#This Row],[Hospital name (Autofills)]]="","",IFERROR(($O46*((1+$G$9)^(CJ$28)))*(AU46),0))</f>
        <v/>
      </c>
      <c r="CK46" s="344" t="str">
        <f>IF(Table1[[#This Row],[Hospital name (Autofills)]]="","",IFERROR(($O46*((1+$G$9)^(CK$28)))*(AV46),0))</f>
        <v/>
      </c>
      <c r="CL46" s="357" t="str">
        <f>IF(Table1[[#This Row],[Hospital name (Autofills)]]="","",IFERROR(($O46*((1+$G$9)^(CL$28)))*(AX46),0))</f>
        <v/>
      </c>
      <c r="CM46" s="362" t="str">
        <f>IF(Table1[[#This Row],[Hospital name (Autofills)]]="","",IFERROR(($O46*((1+$G$9)^(CM$28)))*(AY46),0))</f>
        <v/>
      </c>
      <c r="CN46" s="362" t="str">
        <f>IF(Table1[[#This Row],[Hospital name (Autofills)]]="","",IFERROR(($O46*((1+$G$9)^(CN$28)))*(AZ46),0))</f>
        <v/>
      </c>
      <c r="CO46" s="362" t="str">
        <f>IF(Table1[[#This Row],[Hospital name (Autofills)]]="","",IFERROR(($O46*((1+$G$9)^(CO$28)))*(BA46),0))</f>
        <v/>
      </c>
      <c r="CP46" s="362" t="str">
        <f>IF(Table1[[#This Row],[Hospital name (Autofills)]]="","",IFERROR(($O46*((1+$G$9)^(CP$28)))*(BB46),0))</f>
        <v/>
      </c>
      <c r="CQ46" s="362" t="str">
        <f>IF(Table1[[#This Row],[Hospital name (Autofills)]]="","",IFERROR(($O46*((1+$G$9)^(CQ$28)))*(BC46),0))</f>
        <v/>
      </c>
      <c r="CR46" s="362" t="str">
        <f>IF(Table1[[#This Row],[Hospital name (Autofills)]]="","",IFERROR(($O46*((1+$G$9)^(CR$28)))*(BD46),0))</f>
        <v/>
      </c>
      <c r="CS46" s="362" t="str">
        <f>IF(Table1[[#This Row],[Hospital name (Autofills)]]="","",IFERROR(($O46*((1+$G$9)^(CS$28)))*(BE46),0))</f>
        <v/>
      </c>
      <c r="CT46" s="362" t="str">
        <f>IF(Table1[[#This Row],[Hospital name (Autofills)]]="","",IFERROR(($O46*((1+$G$9)^(CT$28)))*(BF46),0))</f>
        <v/>
      </c>
      <c r="CU46" s="370" t="str">
        <f>IF(Table1[[#This Row],[Hospital name (Autofills)]]="","",IFERROR(($O46*((1+$G$9)^(CU$28)))*(BG46),0))</f>
        <v/>
      </c>
      <c r="CV46" s="371" t="str">
        <f>IF(Table1[[#This Row],[Hospital name (Autofills)]]="","",BH46-BR46)</f>
        <v/>
      </c>
      <c r="CW46" s="372" t="str">
        <f>IF(Table1[[#This Row],[Hospital name (Autofills)]]="","",BI46-BS46)</f>
        <v/>
      </c>
      <c r="CX46" s="372" t="str">
        <f>IF(Table1[[#This Row],[Hospital name (Autofills)]]="","",BJ46-BT46)</f>
        <v/>
      </c>
      <c r="CY46" s="372" t="str">
        <f>IF(Table1[[#This Row],[Hospital name (Autofills)]]="","",BK46-BU46)</f>
        <v/>
      </c>
      <c r="CZ46" s="372" t="str">
        <f>IF(Table1[[#This Row],[Hospital name (Autofills)]]="","",BL46-BV46)</f>
        <v/>
      </c>
      <c r="DA46" s="372" t="str">
        <f>IF(Table1[[#This Row],[Hospital name (Autofills)]]="","",BM46-BW46)</f>
        <v/>
      </c>
      <c r="DB46" s="372" t="str">
        <f>IF(Table1[[#This Row],[Hospital name (Autofills)]]="","",BN46-BX46)</f>
        <v/>
      </c>
      <c r="DC46" s="372" t="str">
        <f>IF(Table1[[#This Row],[Hospital name (Autofills)]]="","",BO46-BY46)</f>
        <v/>
      </c>
      <c r="DD46" s="372" t="str">
        <f>IF(Table1[[#This Row],[Hospital name (Autofills)]]="","",BP46-BZ46)</f>
        <v/>
      </c>
      <c r="DE46" s="373" t="str">
        <f>IF(Table1[[#This Row],[Hospital name (Autofills)]]="","",BQ46-CA46)</f>
        <v/>
      </c>
      <c r="DF46" s="374" t="str">
        <f>IF(Table1[[#This Row],[Hospital name (Autofills)]]="","",SUM(Table1[[#This Row],[Year 1 Savings with Price Growth Cap Alone (millions)]:[Year 10 Savings with Price Growth Cap Alone (millions)]]))</f>
        <v/>
      </c>
      <c r="DG46" s="357" t="str">
        <f>IF(Table1[[#This Row],[Hospital name (Autofills)]]="","",BH46-CB46)</f>
        <v/>
      </c>
      <c r="DH46" s="362" t="str">
        <f>IF(Table1[[#This Row],[Hospital name (Autofills)]]="","",BI46-CC46)</f>
        <v/>
      </c>
      <c r="DI46" s="362" t="str">
        <f>IF(Table1[[#This Row],[Hospital name (Autofills)]]="","",BJ46-CD46)</f>
        <v/>
      </c>
      <c r="DJ46" s="362" t="str">
        <f>IF(Table1[[#This Row],[Hospital name (Autofills)]]="","",BK46-CE46)</f>
        <v/>
      </c>
      <c r="DK46" s="362" t="str">
        <f>IF(Table1[[#This Row],[Hospital name (Autofills)]]="","",BL46-CF46)</f>
        <v/>
      </c>
      <c r="DL46" s="362" t="str">
        <f>IF(Table1[[#This Row],[Hospital name (Autofills)]]="","",BM46-CG46)</f>
        <v/>
      </c>
      <c r="DM46" s="362" t="str">
        <f>IF(Table1[[#This Row],[Hospital name (Autofills)]]="","",BN46-CH46)</f>
        <v/>
      </c>
      <c r="DN46" s="362" t="str">
        <f>IF(Table1[[#This Row],[Hospital name (Autofills)]]="","",BO46-CI46)</f>
        <v/>
      </c>
      <c r="DO46" s="362" t="str">
        <f>IF(Table1[[#This Row],[Hospital name (Autofills)]]="","",BP46-CJ46)</f>
        <v/>
      </c>
      <c r="DP46" s="362" t="str">
        <f>IF(Table1[[#This Row],[Hospital name (Autofills)]]="","",BQ46-CK46)</f>
        <v/>
      </c>
      <c r="DQ46" s="362" t="str">
        <f>IF(Table1[[#This Row],[Hospital name (Autofills)]]="","",SUM(Table1[[#This Row],[Year 1 Savings with Price Growth Cap + Price Cap (No Glide Path) (millions)]:[Year 10 Savings with Price Growth Cap + Price Cap (No Glide Path) (millions)]]))</f>
        <v/>
      </c>
      <c r="DR46" s="363" t="str">
        <f>IF(Table1[[#This Row],[Hospital name (Autofills)]]="","",BH46-CL46)</f>
        <v/>
      </c>
      <c r="DS46" s="364" t="str">
        <f>IF(Table1[[#This Row],[Hospital name (Autofills)]]="","",BI46-CM46)</f>
        <v/>
      </c>
      <c r="DT46" s="364" t="str">
        <f>IF(Table1[[#This Row],[Hospital name (Autofills)]]="","",BJ46-CN46)</f>
        <v/>
      </c>
      <c r="DU46" s="364" t="str">
        <f>IF(Table1[[#This Row],[Hospital name (Autofills)]]="","",BK46-CO46)</f>
        <v/>
      </c>
      <c r="DV46" s="364" t="str">
        <f>IF(Table1[[#This Row],[Hospital name (Autofills)]]="","",BL46-CP46)</f>
        <v/>
      </c>
      <c r="DW46" s="364" t="str">
        <f>IF(Table1[[#This Row],[Hospital name (Autofills)]]="","",BM46-CQ46)</f>
        <v/>
      </c>
      <c r="DX46" s="364" t="str">
        <f>IF(Table1[[#This Row],[Hospital name (Autofills)]]="","",BN46-CR46)</f>
        <v/>
      </c>
      <c r="DY46" s="364" t="str">
        <f>IF(Table1[[#This Row],[Hospital name (Autofills)]]="","",BO46-CS46)</f>
        <v/>
      </c>
      <c r="DZ46" s="364" t="str">
        <f>IF(Table1[[#This Row],[Hospital name (Autofills)]]="","",BP46-CT46)</f>
        <v/>
      </c>
      <c r="EA46" s="364" t="str">
        <f>IF(Table1[[#This Row],[Hospital name (Autofills)]]="","",BQ46-CU46)</f>
        <v/>
      </c>
      <c r="EB46" s="365" t="str">
        <f>IF(Table1[[#This Row],[Hospital name (Autofills)]]="","",SUM(Table1[[#This Row],[Year 1 Savings with Price Growth Cap + Price Cap Glide Path (millions)]:[Year 10 Savings with Price Growth Cap + Price Cap Glide Path (millions)]]))</f>
        <v/>
      </c>
    </row>
    <row r="47" spans="2:134" ht="12" customHeight="1">
      <c r="B47" s="332"/>
      <c r="C47" s="337" t="str">
        <f>IF(B47=0,"",_xlfn.XLOOKUP(B47,'4. User Repricing Data'!A:A,'4. User Repricing Data'!B:B,""))</f>
        <v/>
      </c>
      <c r="D47" s="292" t="str">
        <f>IF(B47=0,"",_xlfn.XLOOKUP(B47,'4. User Repricing Data'!A:A,'4. User Repricing Data'!D:D,""))</f>
        <v/>
      </c>
      <c r="E47" s="108" t="str">
        <f>IF(B47=0,"",_xlfn.XLOOKUP(B47,'4. User Repricing Data'!A:A,'4. User Repricing Data'!F:F,""))</f>
        <v/>
      </c>
      <c r="F47" s="338" t="str">
        <f>IF(B47=0,"",_xlfn.XLOOKUP(B47,'4. User Repricing Data'!A:A,'4. User Repricing Data'!E:E,""))</f>
        <v/>
      </c>
      <c r="G47" s="108" t="str">
        <f>IF(G$29="CAH",Table1[[#This Row],[CAH? (Y/N) (Autofills)]],"")</f>
        <v/>
      </c>
      <c r="H47" s="109" t="str">
        <f>IF(H$29="CAH",Table1[[#This Row],[CAH? (Y/N) (Autofills)]],"")</f>
        <v/>
      </c>
      <c r="I47" s="366" t="str">
        <f>IF(Table1[[#This Row],[Hospital name (Autofills)]]="","",IF(OR(AND(G47="Y",$G$17="Y"),AND(H47="Y",$G$18="Y")),"Y","N"))</f>
        <v/>
      </c>
      <c r="J47" s="366" t="str">
        <f>IF(Table1[[#This Row],[Hospital name (Autofills)]]="","",IF(OR(AND(G47="Y",$G$22="Y",$G$19="Y"),AND(H47="Y",$G$23="Y",$G$19="Y")),"Y","N"))</f>
        <v/>
      </c>
      <c r="K47" s="367" t="str">
        <f>IF(Table1[[#This Row],[Hospital name (Autofills)]]="","",_xlfn.XLOOKUP(B47,'4. User Repricing Data'!A:A,'4. User Repricing Data'!G:G))</f>
        <v/>
      </c>
      <c r="L47" s="364" t="str">
        <f>IF(Table1[[#This Row],[Hospital name (Autofills)]]="","",_xlfn.XLOOKUP(B47,'4. User Repricing Data'!A:A,'4. User Repricing Data'!H:H))</f>
        <v/>
      </c>
      <c r="M47" s="342" t="str">
        <f>IF(Table1[[#This Row],[Hospital name (Autofills)]]="","",((1+G$7)^G$6-1))</f>
        <v/>
      </c>
      <c r="N47" s="343" t="str">
        <f>IF(Table1[[#This Row],[Hospital name (Autofills)]]="","",IFERROR(K47*(1+Table1[[#This Row],[Cumulative Inflation Adjustment (Autofills)]]),0))</f>
        <v/>
      </c>
      <c r="O47" s="344" t="str">
        <f>IF(Table1[[#This Row],[Hospital name (Autofills)]]="","",IFERROR(L47*(1+Table1[[#This Row],[Cumulative Inflation Adjustment (Autofills)]]),0))</f>
        <v/>
      </c>
      <c r="P47" s="345" t="str">
        <f>IF(Table1[[#This Row],[Hospital name (Autofills)]]="","",IFERROR(N47/O47,0))</f>
        <v/>
      </c>
      <c r="Q47" s="346" t="str">
        <f>IF(Table1[[#This Row],[Hospital name (Autofills)]]="","",IFERROR(($N47*($G$10+1)^Q$28)/($O47*($G$9+1)^Q$28),0))</f>
        <v/>
      </c>
      <c r="R47" s="346" t="str">
        <f>IF(Table1[[#This Row],[Hospital name (Autofills)]]="","",IFERROR(($N47*($G$10+1)^R$28)/($O47*($G$9+1)^R$28),0))</f>
        <v/>
      </c>
      <c r="S47" s="346" t="str">
        <f>IF(Table1[[#This Row],[Hospital name (Autofills)]]="","",IFERROR(($N47*($G$10+1)^S$28)/($O47*($G$9+1)^S$28),0))</f>
        <v/>
      </c>
      <c r="T47" s="346" t="str">
        <f>IF(Table1[[#This Row],[Hospital name (Autofills)]]="","",IFERROR(($N47*($G$10+1)^T$28)/($O47*($G$9+1)^T$28),0))</f>
        <v/>
      </c>
      <c r="U47" s="346" t="str">
        <f>IF(Table1[[#This Row],[Hospital name (Autofills)]]="","",IFERROR(($N47*($G$10+1)^U$28)/($O47*($G$9+1)^U$28),0))</f>
        <v/>
      </c>
      <c r="V47" s="346" t="str">
        <f>IF(Table1[[#This Row],[Hospital name (Autofills)]]="","",IFERROR(($N47*($G$10+1)^V$28)/($O47*($G$9+1)^V$28),0))</f>
        <v/>
      </c>
      <c r="W47" s="346" t="str">
        <f>IF(Table1[[#This Row],[Hospital name (Autofills)]]="","",IFERROR(($N47*($G$10+1)^W$28)/($O47*($G$9+1)^W$28),0))</f>
        <v/>
      </c>
      <c r="X47" s="346" t="str">
        <f>IF(Table1[[#This Row],[Hospital name (Autofills)]]="","",IFERROR(($N47*($G$10+1)^X$28)/($O47*($G$9+1)^X$28),0))</f>
        <v/>
      </c>
      <c r="Y47" s="346" t="str">
        <f>IF(Table1[[#This Row],[Hospital name (Autofills)]]="","",IFERROR(($N47*($G$10+1)^Y$28)/($O47*($G$9+1)^Y$28),0))</f>
        <v/>
      </c>
      <c r="Z47" s="347" t="str">
        <f>IF(Table1[[#This Row],[Hospital name (Autofills)]]="","",IFERROR(($N47*($G$10+1)^Z$28)/($O47*($G$9+1)^Z$28),0))</f>
        <v/>
      </c>
      <c r="AA47" s="345" t="str">
        <f>IF(Table1[[#This Row],[Hospital name (Autofills)]]="","",IFERROR(N47/O47,0))</f>
        <v/>
      </c>
      <c r="AB47" s="368" t="str">
        <f>IF(Table1[[#This Row],[Hospital name (Autofills)]]="","",IFERROR(IF($J47="Y",Q47,IF($G$19="N",Q47,($N47*($G$10+1)^IF(AB$28&lt;$G$21,AB$28,$G$21-1)*($G$20+1)^(MAX((AB$28-$G$21+1),0)))/($O47*($G$9+1)^AB$28))),0))</f>
        <v/>
      </c>
      <c r="AC47" s="368" t="str">
        <f>IF(Table1[[#This Row],[Hospital name (Autofills)]]="","",IFERROR(IF($J47="Y",R47,IF($G$19="N",R47,($N47*($G$10+1)^IF(AC$28&lt;$G$21,AC$28,$G$21-1)*($G$20+1)^(MAX((AC$28-$G$21+1),0)))/($O47*($G$9+1)^AC$28))),0))</f>
        <v/>
      </c>
      <c r="AD47" s="368" t="str">
        <f>IF(Table1[[#This Row],[Hospital name (Autofills)]]="","",IFERROR(IF($J47="Y",S47,IF($G$19="N",S47,($N47*($G$10+1)^IF(AD$28&lt;$G$21,AD$28,$G$21-1)*($G$20+1)^(MAX((AD$28-$G$21+1),0)))/($O47*($G$9+1)^AD$28))),0))</f>
        <v/>
      </c>
      <c r="AE47" s="368" t="str">
        <f>IF(Table1[[#This Row],[Hospital name (Autofills)]]="","",IFERROR(IF($J47="Y",T47,IF($G$19="N",T47,($N47*($G$10+1)^IF(AE$28&lt;$G$21,AE$28,$G$21-1)*($G$20+1)^(MAX((AE$28-$G$21+1),0)))/($O47*($G$9+1)^AE$28))),0))</f>
        <v/>
      </c>
      <c r="AF47" s="368" t="str">
        <f>IF(Table1[[#This Row],[Hospital name (Autofills)]]="","",IFERROR(IF($J47="Y",U47,IF($G$19="N",U47,($N47*($G$10+1)^IF(AF$28&lt;$G$21,AF$28,$G$21-1)*($G$20+1)^(MAX((AF$28-$G$21+1),0)))/($O47*($G$9+1)^AF$28))),0))</f>
        <v/>
      </c>
      <c r="AG47" s="368" t="str">
        <f>IF(Table1[[#This Row],[Hospital name (Autofills)]]="","",IFERROR(IF($J47="Y",V47,IF($G$19="N",V47,($N47*($G$10+1)^IF(AG$28&lt;$G$21,AG$28,$G$21-1)*($G$20+1)^(MAX((AG$28-$G$21+1),0)))/($O47*($G$9+1)^AG$28))),0))</f>
        <v/>
      </c>
      <c r="AH47" s="368" t="str">
        <f>IF(Table1[[#This Row],[Hospital name (Autofills)]]="","",IFERROR(IF($J47="Y",W47,IF($G$19="N",W47,($N47*($G$10+1)^IF(AH$28&lt;$G$21,AH$28,$G$21-1)*($G$20+1)^(MAX((AH$28-$G$21+1),0)))/($O47*($G$9+1)^AH$28))),0))</f>
        <v/>
      </c>
      <c r="AI47" s="368" t="str">
        <f>IF(Table1[[#This Row],[Hospital name (Autofills)]]="","",IFERROR(IF($J47="Y",X47,IF($G$19="N",X47,($N47*($G$10+1)^IF(AI$28&lt;$G$21,AI$28,$G$21-1)*($G$20+1)^(MAX((AI$28-$G$21+1),0)))/($O47*($G$9+1)^AI$28))),0))</f>
        <v/>
      </c>
      <c r="AJ47" s="368" t="str">
        <f>IF(Table1[[#This Row],[Hospital name (Autofills)]]="","",IFERROR(IF($J47="Y",Y47,IF($G$19="N",Y47,($N47*($G$10+1)^IF(AJ$28&lt;$G$21,AJ$28,$G$21-1)*($G$20+1)^(MAX((AJ$28-$G$21+1),0)))/($O47*($G$9+1)^AJ$28))),0))</f>
        <v/>
      </c>
      <c r="AK47" s="369" t="str">
        <f>IF(Table1[[#This Row],[Hospital name (Autofills)]]="","",IFERROR(IF($J47="Y",Z47,IF($G$19="N",Z47,($N47*($G$10+1)^IF(AK$28&lt;$G$21,AK$28,$G$21-1)*($G$20+1)^(MAX((AK$28-$G$21+1),0)))/($O47*($G$9+1)^AK$28))),0))</f>
        <v/>
      </c>
      <c r="AL47" s="349" t="str">
        <f t="shared" si="0"/>
        <v/>
      </c>
      <c r="AM47" s="350" t="str">
        <f>IF(Table1[[#This Row],[Hospital name (Autofills)]]="","",IF(AND($I47="Y", $G$17="Y"), AB47,
    IF(OR(AND($G$13="Y", AM$28 &gt;= $G$14), $G$13="N"),
        IF(OR(AB47 &gt;= $G$12, AL47 = $G$12),
            $G$12,
            AB47),
        AB47))
)</f>
        <v/>
      </c>
      <c r="AN47" s="350" t="str">
        <f>IF(Table1[[#This Row],[Hospital name (Autofills)]]="","",IF(AND($I47="Y", $G$17="Y"), AC47,
    IF(OR(AND($G$13="Y", AN$28 &gt;= $G$14), $G$13="N"),
        IF(OR(AC47 &gt;= $G$12, AM47 = $G$12),
            $G$12,
            AC47),
        AC47)
))</f>
        <v/>
      </c>
      <c r="AO47" s="350" t="str">
        <f>IF(Table1[[#This Row],[Hospital name (Autofills)]]="","",IF(AND($I47="Y", $G$17="Y"), AD47,
    IF(OR(AND($G$13="Y", AO$28 &gt;= $G$14), $G$13="N"),
        IF(OR(AD47 &gt;= $G$12, AN47 = $G$12),
            MIN(AD47,$G$12),
            AD47),
        AD47)
))</f>
        <v/>
      </c>
      <c r="AP47" s="350" t="str">
        <f>IF(Table1[[#This Row],[Hospital name (Autofills)]]="","",IF(AND($I47="Y", $G$17="Y"), AE47,
    IF(OR(AND($G$13="Y", AP$28 &gt;= $G$14), $G$13="N"),
        IF(OR(AE47 &gt;= $G$12, AO47 = $G$12),
            MIN(AE47,$G$12),
            AE47),
        AE47)
))</f>
        <v/>
      </c>
      <c r="AQ47" s="350" t="str">
        <f>IF(Table1[[#This Row],[Hospital name (Autofills)]]="","",IF(AND($I47="Y", $G$17="Y"), AF47,
    IF(OR(AND($G$13="Y", AQ$28 &gt;= $G$14), $G$13="N"),
        IF(OR(AF47 &gt;= $G$12, AP47 = $G$12),
            MIN(AF47,$G$12),
            AF47),
        AF47)
))</f>
        <v/>
      </c>
      <c r="AR47" s="350" t="str">
        <f>IF(Table1[[#This Row],[Hospital name (Autofills)]]="","",IF(AND($I47="Y", $G$17="Y"), AG47,
    IF(OR(AND($G$13="Y", AR$28 &gt;= $G$14), $G$13="N"),
        IF(OR(AG47 &gt;= $G$12, AQ47 = $G$12),
            MIN(AG47,$G$12),
            AG47),
        AG47)
))</f>
        <v/>
      </c>
      <c r="AS47" s="350" t="str">
        <f>IF(Table1[[#This Row],[Hospital name (Autofills)]]="","",IF(AND($I47="Y", $G$17="Y"), AH47,
    IF(OR(AND($G$13="Y", AS$28 &gt;= $G$14), $G$13="N"),
        IF(OR(AH47 &gt;= $G$12, AR47 = $G$12),
            MIN(AH47,$G$12),
            AH47),
        AH47)
))</f>
        <v/>
      </c>
      <c r="AT47" s="350" t="str">
        <f>IF(Table1[[#This Row],[Hospital name (Autofills)]]="","",IF(AND($I47="Y", $G$17="Y"), AI47,
    IF(OR(AND($G$13="Y", AT$28 &gt;= $G$14), $G$13="N"),
        IF(OR(AI47 &gt;= $G$12, AS47 = $G$12),
            MIN(AI47,$G$12),
            AI47),
        AI47)
))</f>
        <v/>
      </c>
      <c r="AU47" s="350" t="str">
        <f>IF(Table1[[#This Row],[Hospital name (Autofills)]]="","",IF(AND($I47="Y", $G$17="Y"), AJ47,
    IF(OR(AND($G$13="Y", AU$28 &gt;= $G$14), $G$13="N"),
        IF(OR(AJ47 &gt;= $G$12, AT47 = $G$12),
            MIN(AJ47,$G$12),
            AJ47),
        AJ47)
))</f>
        <v/>
      </c>
      <c r="AV47" s="350" t="str">
        <f>IF(Table1[[#This Row],[Hospital name (Autofills)]]="","",IF(AND($I47="Y", $G$17="Y"), AK47,
    IF(OR(AND($G$13="Y", AV$28 &gt;= $G$14), $G$13="N"),
        IF(OR(AK47 &gt;= $G$12, AU47 = $G$12),
            MIN(AK47,$G$12),
            AK47),
        AK47)
))</f>
        <v/>
      </c>
      <c r="AW47" s="345" t="str">
        <f>IFERROR(Table1[[#This Row],[Year 0 Relative Price]],"")</f>
        <v/>
      </c>
      <c r="AX47" s="350" t="str">
        <f t="shared" si="1"/>
        <v/>
      </c>
      <c r="AY47" s="350" t="str">
        <f t="shared" si="2"/>
        <v/>
      </c>
      <c r="AZ47" s="350" t="str">
        <f t="shared" si="3"/>
        <v/>
      </c>
      <c r="BA47" s="350" t="str">
        <f t="shared" si="4"/>
        <v/>
      </c>
      <c r="BB47" s="350" t="str">
        <f t="shared" si="5"/>
        <v/>
      </c>
      <c r="BC47" s="350" t="str">
        <f t="shared" si="6"/>
        <v/>
      </c>
      <c r="BD47" s="350" t="str">
        <f t="shared" si="7"/>
        <v/>
      </c>
      <c r="BE47" s="350" t="str">
        <f t="shared" si="8"/>
        <v/>
      </c>
      <c r="BF47" s="350" t="str">
        <f t="shared" si="9"/>
        <v/>
      </c>
      <c r="BG47" s="351" t="str">
        <f t="shared" si="10"/>
        <v/>
      </c>
      <c r="BH47" s="352" t="str">
        <f>IF(Table1[[#This Row],[Hospital name (Autofills)]]="","",IFERROR($N47*($G$10+1)^BH$28,0))</f>
        <v/>
      </c>
      <c r="BI47" s="353" t="str">
        <f>IF(Table1[[#This Row],[Hospital name (Autofills)]]="","",IFERROR($N47*($G$10+1)^BI$28,0))</f>
        <v/>
      </c>
      <c r="BJ47" s="353" t="str">
        <f>IF(Table1[[#This Row],[Hospital name (Autofills)]]="","",IFERROR($N47*($G$10+1)^BJ$28,0))</f>
        <v/>
      </c>
      <c r="BK47" s="353" t="str">
        <f>IF(Table1[[#This Row],[Hospital name (Autofills)]]="","",IFERROR($N47*($G$10+1)^BK$28,0))</f>
        <v/>
      </c>
      <c r="BL47" s="353" t="str">
        <f>IF(Table1[[#This Row],[Hospital name (Autofills)]]="","",IFERROR($N47*($G$10+1)^BL$28,0))</f>
        <v/>
      </c>
      <c r="BM47" s="353" t="str">
        <f>IF(Table1[[#This Row],[Hospital name (Autofills)]]="","",IFERROR($N47*($G$10+1)^BM$28,0))</f>
        <v/>
      </c>
      <c r="BN47" s="353" t="str">
        <f>IF(Table1[[#This Row],[Hospital name (Autofills)]]="","",IFERROR($N47*($G$10+1)^BN$28,0))</f>
        <v/>
      </c>
      <c r="BO47" s="353" t="str">
        <f>IF(Table1[[#This Row],[Hospital name (Autofills)]]="","",IFERROR($N47*($G$10+1)^BO$28,0))</f>
        <v/>
      </c>
      <c r="BP47" s="353" t="str">
        <f>IF(Table1[[#This Row],[Hospital name (Autofills)]]="","",IFERROR($N47*($G$10+1)^BP$28,0))</f>
        <v/>
      </c>
      <c r="BQ47" s="354" t="str">
        <f>IF(Table1[[#This Row],[Hospital name (Autofills)]]="","",IFERROR($N47*($G$10+1)^BQ$28,0))</f>
        <v/>
      </c>
      <c r="BR47" s="357" t="str">
        <f>IF(Table1[[#This Row],[Hospital name (Autofills)]]="","",IFERROR(($O47*((1+$G$9)^(BR$28)))*(AB47),0))</f>
        <v/>
      </c>
      <c r="BS47" s="362" t="str">
        <f>IF(Table1[[#This Row],[Hospital name (Autofills)]]="","",IFERROR(($O47*((1+$G$9)^(BS$28)))*(AC47),0))</f>
        <v/>
      </c>
      <c r="BT47" s="362" t="str">
        <f>IF(Table1[[#This Row],[Hospital name (Autofills)]]="","",IFERROR(($O47*((1+$G$9)^(BT$28)))*(AD47),0))</f>
        <v/>
      </c>
      <c r="BU47" s="362" t="str">
        <f>IF(Table1[[#This Row],[Hospital name (Autofills)]]="","",IFERROR(($O47*((1+$G$9)^(BU$28)))*(AE47),0))</f>
        <v/>
      </c>
      <c r="BV47" s="362" t="str">
        <f>IF(Table1[[#This Row],[Hospital name (Autofills)]]="","",IFERROR(($O47*((1+$G$9)^(BV$28)))*(AF47),0))</f>
        <v/>
      </c>
      <c r="BW47" s="362" t="str">
        <f>IF(Table1[[#This Row],[Hospital name (Autofills)]]="","",IFERROR(($O47*((1+$G$9)^(BW$28)))*(AG47),0))</f>
        <v/>
      </c>
      <c r="BX47" s="362" t="str">
        <f>IF(Table1[[#This Row],[Hospital name (Autofills)]]="","",IFERROR(($O47*((1+$G$9)^(BX$28)))*(AH47),0))</f>
        <v/>
      </c>
      <c r="BY47" s="362" t="str">
        <f>IF(Table1[[#This Row],[Hospital name (Autofills)]]="","",IFERROR(($O47*((1+$G$9)^(BY$28)))*(AI47),0))</f>
        <v/>
      </c>
      <c r="BZ47" s="362" t="str">
        <f>IF(Table1[[#This Row],[Hospital name (Autofills)]]="","",IFERROR(($O47*((1+$G$9)^(BZ$28)))*(AJ47),0))</f>
        <v/>
      </c>
      <c r="CA47" s="370" t="str">
        <f>IF(Table1[[#This Row],[Hospital name (Autofills)]]="","",IFERROR(($O47*((1+$G$9)^(CA$28)))*(AK47),0))</f>
        <v/>
      </c>
      <c r="CB47" s="343" t="str">
        <f>IF(Table1[[#This Row],[Hospital name (Autofills)]]="","",IFERROR(($O47*((1+$G$9)^(CB$28)))*(AM47),0))</f>
        <v/>
      </c>
      <c r="CC47" s="362" t="str">
        <f>IF(Table1[[#This Row],[Hospital name (Autofills)]]="","",IFERROR(($O47*((1+$G$9)^(CC$28)))*(AN47),0))</f>
        <v/>
      </c>
      <c r="CD47" s="362" t="str">
        <f>IF(Table1[[#This Row],[Hospital name (Autofills)]]="","",IFERROR(($O47*((1+$G$9)^(CD$28)))*(AO47),0))</f>
        <v/>
      </c>
      <c r="CE47" s="362" t="str">
        <f>IF(Table1[[#This Row],[Hospital name (Autofills)]]="","",IFERROR(($O47*((1+$G$9)^(CE$28)))*(AP47),0))</f>
        <v/>
      </c>
      <c r="CF47" s="362" t="str">
        <f>IF(Table1[[#This Row],[Hospital name (Autofills)]]="","",IFERROR(($O47*((1+$G$9)^(CF$28)))*(AQ47),0))</f>
        <v/>
      </c>
      <c r="CG47" s="362" t="str">
        <f>IF(Table1[[#This Row],[Hospital name (Autofills)]]="","",IFERROR(($O47*((1+$G$9)^(CG$28)))*(AR47),0))</f>
        <v/>
      </c>
      <c r="CH47" s="362" t="str">
        <f>IF(Table1[[#This Row],[Hospital name (Autofills)]]="","",IFERROR(($O47*((1+$G$9)^(CH$28)))*(AS47),0))</f>
        <v/>
      </c>
      <c r="CI47" s="362" t="str">
        <f>IF(Table1[[#This Row],[Hospital name (Autofills)]]="","",IFERROR(($O47*((1+$G$9)^(CI$28)))*(AT47),0))</f>
        <v/>
      </c>
      <c r="CJ47" s="362" t="str">
        <f>IF(Table1[[#This Row],[Hospital name (Autofills)]]="","",IFERROR(($O47*((1+$G$9)^(CJ$28)))*(AU47),0))</f>
        <v/>
      </c>
      <c r="CK47" s="344" t="str">
        <f>IF(Table1[[#This Row],[Hospital name (Autofills)]]="","",IFERROR(($O47*((1+$G$9)^(CK$28)))*(AV47),0))</f>
        <v/>
      </c>
      <c r="CL47" s="357" t="str">
        <f>IF(Table1[[#This Row],[Hospital name (Autofills)]]="","",IFERROR(($O47*((1+$G$9)^(CL$28)))*(AX47),0))</f>
        <v/>
      </c>
      <c r="CM47" s="362" t="str">
        <f>IF(Table1[[#This Row],[Hospital name (Autofills)]]="","",IFERROR(($O47*((1+$G$9)^(CM$28)))*(AY47),0))</f>
        <v/>
      </c>
      <c r="CN47" s="362" t="str">
        <f>IF(Table1[[#This Row],[Hospital name (Autofills)]]="","",IFERROR(($O47*((1+$G$9)^(CN$28)))*(AZ47),0))</f>
        <v/>
      </c>
      <c r="CO47" s="362" t="str">
        <f>IF(Table1[[#This Row],[Hospital name (Autofills)]]="","",IFERROR(($O47*((1+$G$9)^(CO$28)))*(BA47),0))</f>
        <v/>
      </c>
      <c r="CP47" s="362" t="str">
        <f>IF(Table1[[#This Row],[Hospital name (Autofills)]]="","",IFERROR(($O47*((1+$G$9)^(CP$28)))*(BB47),0))</f>
        <v/>
      </c>
      <c r="CQ47" s="362" t="str">
        <f>IF(Table1[[#This Row],[Hospital name (Autofills)]]="","",IFERROR(($O47*((1+$G$9)^(CQ$28)))*(BC47),0))</f>
        <v/>
      </c>
      <c r="CR47" s="362" t="str">
        <f>IF(Table1[[#This Row],[Hospital name (Autofills)]]="","",IFERROR(($O47*((1+$G$9)^(CR$28)))*(BD47),0))</f>
        <v/>
      </c>
      <c r="CS47" s="362" t="str">
        <f>IF(Table1[[#This Row],[Hospital name (Autofills)]]="","",IFERROR(($O47*((1+$G$9)^(CS$28)))*(BE47),0))</f>
        <v/>
      </c>
      <c r="CT47" s="362" t="str">
        <f>IF(Table1[[#This Row],[Hospital name (Autofills)]]="","",IFERROR(($O47*((1+$G$9)^(CT$28)))*(BF47),0))</f>
        <v/>
      </c>
      <c r="CU47" s="370" t="str">
        <f>IF(Table1[[#This Row],[Hospital name (Autofills)]]="","",IFERROR(($O47*((1+$G$9)^(CU$28)))*(BG47),0))</f>
        <v/>
      </c>
      <c r="CV47" s="371" t="str">
        <f>IF(Table1[[#This Row],[Hospital name (Autofills)]]="","",BH47-BR47)</f>
        <v/>
      </c>
      <c r="CW47" s="372" t="str">
        <f>IF(Table1[[#This Row],[Hospital name (Autofills)]]="","",BI47-BS47)</f>
        <v/>
      </c>
      <c r="CX47" s="372" t="str">
        <f>IF(Table1[[#This Row],[Hospital name (Autofills)]]="","",BJ47-BT47)</f>
        <v/>
      </c>
      <c r="CY47" s="372" t="str">
        <f>IF(Table1[[#This Row],[Hospital name (Autofills)]]="","",BK47-BU47)</f>
        <v/>
      </c>
      <c r="CZ47" s="372" t="str">
        <f>IF(Table1[[#This Row],[Hospital name (Autofills)]]="","",BL47-BV47)</f>
        <v/>
      </c>
      <c r="DA47" s="372" t="str">
        <f>IF(Table1[[#This Row],[Hospital name (Autofills)]]="","",BM47-BW47)</f>
        <v/>
      </c>
      <c r="DB47" s="372" t="str">
        <f>IF(Table1[[#This Row],[Hospital name (Autofills)]]="","",BN47-BX47)</f>
        <v/>
      </c>
      <c r="DC47" s="372" t="str">
        <f>IF(Table1[[#This Row],[Hospital name (Autofills)]]="","",BO47-BY47)</f>
        <v/>
      </c>
      <c r="DD47" s="372" t="str">
        <f>IF(Table1[[#This Row],[Hospital name (Autofills)]]="","",BP47-BZ47)</f>
        <v/>
      </c>
      <c r="DE47" s="373" t="str">
        <f>IF(Table1[[#This Row],[Hospital name (Autofills)]]="","",BQ47-CA47)</f>
        <v/>
      </c>
      <c r="DF47" s="374" t="str">
        <f>IF(Table1[[#This Row],[Hospital name (Autofills)]]="","",SUM(Table1[[#This Row],[Year 1 Savings with Price Growth Cap Alone (millions)]:[Year 10 Savings with Price Growth Cap Alone (millions)]]))</f>
        <v/>
      </c>
      <c r="DG47" s="357" t="str">
        <f>IF(Table1[[#This Row],[Hospital name (Autofills)]]="","",BH47-CB47)</f>
        <v/>
      </c>
      <c r="DH47" s="362" t="str">
        <f>IF(Table1[[#This Row],[Hospital name (Autofills)]]="","",BI47-CC47)</f>
        <v/>
      </c>
      <c r="DI47" s="362" t="str">
        <f>IF(Table1[[#This Row],[Hospital name (Autofills)]]="","",BJ47-CD47)</f>
        <v/>
      </c>
      <c r="DJ47" s="362" t="str">
        <f>IF(Table1[[#This Row],[Hospital name (Autofills)]]="","",BK47-CE47)</f>
        <v/>
      </c>
      <c r="DK47" s="362" t="str">
        <f>IF(Table1[[#This Row],[Hospital name (Autofills)]]="","",BL47-CF47)</f>
        <v/>
      </c>
      <c r="DL47" s="362" t="str">
        <f>IF(Table1[[#This Row],[Hospital name (Autofills)]]="","",BM47-CG47)</f>
        <v/>
      </c>
      <c r="DM47" s="362" t="str">
        <f>IF(Table1[[#This Row],[Hospital name (Autofills)]]="","",BN47-CH47)</f>
        <v/>
      </c>
      <c r="DN47" s="362" t="str">
        <f>IF(Table1[[#This Row],[Hospital name (Autofills)]]="","",BO47-CI47)</f>
        <v/>
      </c>
      <c r="DO47" s="362" t="str">
        <f>IF(Table1[[#This Row],[Hospital name (Autofills)]]="","",BP47-CJ47)</f>
        <v/>
      </c>
      <c r="DP47" s="362" t="str">
        <f>IF(Table1[[#This Row],[Hospital name (Autofills)]]="","",BQ47-CK47)</f>
        <v/>
      </c>
      <c r="DQ47" s="362" t="str">
        <f>IF(Table1[[#This Row],[Hospital name (Autofills)]]="","",SUM(Table1[[#This Row],[Year 1 Savings with Price Growth Cap + Price Cap (No Glide Path) (millions)]:[Year 10 Savings with Price Growth Cap + Price Cap (No Glide Path) (millions)]]))</f>
        <v/>
      </c>
      <c r="DR47" s="363" t="str">
        <f>IF(Table1[[#This Row],[Hospital name (Autofills)]]="","",BH47-CL47)</f>
        <v/>
      </c>
      <c r="DS47" s="364" t="str">
        <f>IF(Table1[[#This Row],[Hospital name (Autofills)]]="","",BI47-CM47)</f>
        <v/>
      </c>
      <c r="DT47" s="364" t="str">
        <f>IF(Table1[[#This Row],[Hospital name (Autofills)]]="","",BJ47-CN47)</f>
        <v/>
      </c>
      <c r="DU47" s="364" t="str">
        <f>IF(Table1[[#This Row],[Hospital name (Autofills)]]="","",BK47-CO47)</f>
        <v/>
      </c>
      <c r="DV47" s="364" t="str">
        <f>IF(Table1[[#This Row],[Hospital name (Autofills)]]="","",BL47-CP47)</f>
        <v/>
      </c>
      <c r="DW47" s="364" t="str">
        <f>IF(Table1[[#This Row],[Hospital name (Autofills)]]="","",BM47-CQ47)</f>
        <v/>
      </c>
      <c r="DX47" s="364" t="str">
        <f>IF(Table1[[#This Row],[Hospital name (Autofills)]]="","",BN47-CR47)</f>
        <v/>
      </c>
      <c r="DY47" s="364" t="str">
        <f>IF(Table1[[#This Row],[Hospital name (Autofills)]]="","",BO47-CS47)</f>
        <v/>
      </c>
      <c r="DZ47" s="364" t="str">
        <f>IF(Table1[[#This Row],[Hospital name (Autofills)]]="","",BP47-CT47)</f>
        <v/>
      </c>
      <c r="EA47" s="364" t="str">
        <f>IF(Table1[[#This Row],[Hospital name (Autofills)]]="","",BQ47-CU47)</f>
        <v/>
      </c>
      <c r="EB47" s="365" t="str">
        <f>IF(Table1[[#This Row],[Hospital name (Autofills)]]="","",SUM(Table1[[#This Row],[Year 1 Savings with Price Growth Cap + Price Cap Glide Path (millions)]:[Year 10 Savings with Price Growth Cap + Price Cap Glide Path (millions)]]))</f>
        <v/>
      </c>
    </row>
    <row r="48" spans="2:134" ht="12" customHeight="1">
      <c r="B48" s="332"/>
      <c r="C48" s="337" t="str">
        <f>IF(B48=0,"",_xlfn.XLOOKUP(B48,'4. User Repricing Data'!A:A,'4. User Repricing Data'!B:B,""))</f>
        <v/>
      </c>
      <c r="D48" s="292" t="str">
        <f>IF(B48=0,"",_xlfn.XLOOKUP(B48,'4. User Repricing Data'!A:A,'4. User Repricing Data'!D:D,""))</f>
        <v/>
      </c>
      <c r="E48" s="108" t="str">
        <f>IF(B48=0,"",_xlfn.XLOOKUP(B48,'4. User Repricing Data'!A:A,'4. User Repricing Data'!F:F,""))</f>
        <v/>
      </c>
      <c r="F48" s="338" t="str">
        <f>IF(B48=0,"",_xlfn.XLOOKUP(B48,'4. User Repricing Data'!A:A,'4. User Repricing Data'!E:E,""))</f>
        <v/>
      </c>
      <c r="G48" s="108" t="str">
        <f>IF(G$29="CAH",Table1[[#This Row],[CAH? (Y/N) (Autofills)]],"")</f>
        <v/>
      </c>
      <c r="H48" s="109" t="str">
        <f>IF(H$29="CAH",Table1[[#This Row],[CAH? (Y/N) (Autofills)]],"")</f>
        <v/>
      </c>
      <c r="I48" s="366" t="str">
        <f>IF(Table1[[#This Row],[Hospital name (Autofills)]]="","",IF(OR(AND(G48="Y",$G$17="Y"),AND(H48="Y",$G$18="Y")),"Y","N"))</f>
        <v/>
      </c>
      <c r="J48" s="366" t="str">
        <f>IF(Table1[[#This Row],[Hospital name (Autofills)]]="","",IF(OR(AND(G48="Y",$G$22="Y",$G$19="Y"),AND(H48="Y",$G$23="Y",$G$19="Y")),"Y","N"))</f>
        <v/>
      </c>
      <c r="K48" s="367" t="str">
        <f>IF(Table1[[#This Row],[Hospital name (Autofills)]]="","",_xlfn.XLOOKUP(B48,'4. User Repricing Data'!A:A,'4. User Repricing Data'!G:G))</f>
        <v/>
      </c>
      <c r="L48" s="364" t="str">
        <f>IF(Table1[[#This Row],[Hospital name (Autofills)]]="","",_xlfn.XLOOKUP(B48,'4. User Repricing Data'!A:A,'4. User Repricing Data'!H:H))</f>
        <v/>
      </c>
      <c r="M48" s="342" t="str">
        <f>IF(Table1[[#This Row],[Hospital name (Autofills)]]="","",((1+G$7)^G$6-1))</f>
        <v/>
      </c>
      <c r="N48" s="343" t="str">
        <f>IF(Table1[[#This Row],[Hospital name (Autofills)]]="","",IFERROR(K48*(1+Table1[[#This Row],[Cumulative Inflation Adjustment (Autofills)]]),0))</f>
        <v/>
      </c>
      <c r="O48" s="344" t="str">
        <f>IF(Table1[[#This Row],[Hospital name (Autofills)]]="","",IFERROR(L48*(1+Table1[[#This Row],[Cumulative Inflation Adjustment (Autofills)]]),0))</f>
        <v/>
      </c>
      <c r="P48" s="345" t="str">
        <f>IF(Table1[[#This Row],[Hospital name (Autofills)]]="","",IFERROR(N48/O48,0))</f>
        <v/>
      </c>
      <c r="Q48" s="346" t="str">
        <f>IF(Table1[[#This Row],[Hospital name (Autofills)]]="","",IFERROR(($N48*($G$10+1)^Q$28)/($O48*($G$9+1)^Q$28),0))</f>
        <v/>
      </c>
      <c r="R48" s="346" t="str">
        <f>IF(Table1[[#This Row],[Hospital name (Autofills)]]="","",IFERROR(($N48*($G$10+1)^R$28)/($O48*($G$9+1)^R$28),0))</f>
        <v/>
      </c>
      <c r="S48" s="346" t="str">
        <f>IF(Table1[[#This Row],[Hospital name (Autofills)]]="","",IFERROR(($N48*($G$10+1)^S$28)/($O48*($G$9+1)^S$28),0))</f>
        <v/>
      </c>
      <c r="T48" s="346" t="str">
        <f>IF(Table1[[#This Row],[Hospital name (Autofills)]]="","",IFERROR(($N48*($G$10+1)^T$28)/($O48*($G$9+1)^T$28),0))</f>
        <v/>
      </c>
      <c r="U48" s="346" t="str">
        <f>IF(Table1[[#This Row],[Hospital name (Autofills)]]="","",IFERROR(($N48*($G$10+1)^U$28)/($O48*($G$9+1)^U$28),0))</f>
        <v/>
      </c>
      <c r="V48" s="346" t="str">
        <f>IF(Table1[[#This Row],[Hospital name (Autofills)]]="","",IFERROR(($N48*($G$10+1)^V$28)/($O48*($G$9+1)^V$28),0))</f>
        <v/>
      </c>
      <c r="W48" s="346" t="str">
        <f>IF(Table1[[#This Row],[Hospital name (Autofills)]]="","",IFERROR(($N48*($G$10+1)^W$28)/($O48*($G$9+1)^W$28),0))</f>
        <v/>
      </c>
      <c r="X48" s="346" t="str">
        <f>IF(Table1[[#This Row],[Hospital name (Autofills)]]="","",IFERROR(($N48*($G$10+1)^X$28)/($O48*($G$9+1)^X$28),0))</f>
        <v/>
      </c>
      <c r="Y48" s="346" t="str">
        <f>IF(Table1[[#This Row],[Hospital name (Autofills)]]="","",IFERROR(($N48*($G$10+1)^Y$28)/($O48*($G$9+1)^Y$28),0))</f>
        <v/>
      </c>
      <c r="Z48" s="347" t="str">
        <f>IF(Table1[[#This Row],[Hospital name (Autofills)]]="","",IFERROR(($N48*($G$10+1)^Z$28)/($O48*($G$9+1)^Z$28),0))</f>
        <v/>
      </c>
      <c r="AA48" s="345" t="str">
        <f>IF(Table1[[#This Row],[Hospital name (Autofills)]]="","",IFERROR(N48/O48,0))</f>
        <v/>
      </c>
      <c r="AB48" s="368" t="str">
        <f>IF(Table1[[#This Row],[Hospital name (Autofills)]]="","",IFERROR(IF($J48="Y",Q48,IF($G$19="N",Q48,($N48*($G$10+1)^IF(AB$28&lt;$G$21,AB$28,$G$21-1)*($G$20+1)^(MAX((AB$28-$G$21+1),0)))/($O48*($G$9+1)^AB$28))),0))</f>
        <v/>
      </c>
      <c r="AC48" s="368" t="str">
        <f>IF(Table1[[#This Row],[Hospital name (Autofills)]]="","",IFERROR(IF($J48="Y",R48,IF($G$19="N",R48,($N48*($G$10+1)^IF(AC$28&lt;$G$21,AC$28,$G$21-1)*($G$20+1)^(MAX((AC$28-$G$21+1),0)))/($O48*($G$9+1)^AC$28))),0))</f>
        <v/>
      </c>
      <c r="AD48" s="368" t="str">
        <f>IF(Table1[[#This Row],[Hospital name (Autofills)]]="","",IFERROR(IF($J48="Y",S48,IF($G$19="N",S48,($N48*($G$10+1)^IF(AD$28&lt;$G$21,AD$28,$G$21-1)*($G$20+1)^(MAX((AD$28-$G$21+1),0)))/($O48*($G$9+1)^AD$28))),0))</f>
        <v/>
      </c>
      <c r="AE48" s="368" t="str">
        <f>IF(Table1[[#This Row],[Hospital name (Autofills)]]="","",IFERROR(IF($J48="Y",T48,IF($G$19="N",T48,($N48*($G$10+1)^IF(AE$28&lt;$G$21,AE$28,$G$21-1)*($G$20+1)^(MAX((AE$28-$G$21+1),0)))/($O48*($G$9+1)^AE$28))),0))</f>
        <v/>
      </c>
      <c r="AF48" s="368" t="str">
        <f>IF(Table1[[#This Row],[Hospital name (Autofills)]]="","",IFERROR(IF($J48="Y",U48,IF($G$19="N",U48,($N48*($G$10+1)^IF(AF$28&lt;$G$21,AF$28,$G$21-1)*($G$20+1)^(MAX((AF$28-$G$21+1),0)))/($O48*($G$9+1)^AF$28))),0))</f>
        <v/>
      </c>
      <c r="AG48" s="368" t="str">
        <f>IF(Table1[[#This Row],[Hospital name (Autofills)]]="","",IFERROR(IF($J48="Y",V48,IF($G$19="N",V48,($N48*($G$10+1)^IF(AG$28&lt;$G$21,AG$28,$G$21-1)*($G$20+1)^(MAX((AG$28-$G$21+1),0)))/($O48*($G$9+1)^AG$28))),0))</f>
        <v/>
      </c>
      <c r="AH48" s="368" t="str">
        <f>IF(Table1[[#This Row],[Hospital name (Autofills)]]="","",IFERROR(IF($J48="Y",W48,IF($G$19="N",W48,($N48*($G$10+1)^IF(AH$28&lt;$G$21,AH$28,$G$21-1)*($G$20+1)^(MAX((AH$28-$G$21+1),0)))/($O48*($G$9+1)^AH$28))),0))</f>
        <v/>
      </c>
      <c r="AI48" s="368" t="str">
        <f>IF(Table1[[#This Row],[Hospital name (Autofills)]]="","",IFERROR(IF($J48="Y",X48,IF($G$19="N",X48,($N48*($G$10+1)^IF(AI$28&lt;$G$21,AI$28,$G$21-1)*($G$20+1)^(MAX((AI$28-$G$21+1),0)))/($O48*($G$9+1)^AI$28))),0))</f>
        <v/>
      </c>
      <c r="AJ48" s="368" t="str">
        <f>IF(Table1[[#This Row],[Hospital name (Autofills)]]="","",IFERROR(IF($J48="Y",Y48,IF($G$19="N",Y48,($N48*($G$10+1)^IF(AJ$28&lt;$G$21,AJ$28,$G$21-1)*($G$20+1)^(MAX((AJ$28-$G$21+1),0)))/($O48*($G$9+1)^AJ$28))),0))</f>
        <v/>
      </c>
      <c r="AK48" s="369" t="str">
        <f>IF(Table1[[#This Row],[Hospital name (Autofills)]]="","",IFERROR(IF($J48="Y",Z48,IF($G$19="N",Z48,($N48*($G$10+1)^IF(AK$28&lt;$G$21,AK$28,$G$21-1)*($G$20+1)^(MAX((AK$28-$G$21+1),0)))/($O48*($G$9+1)^AK$28))),0))</f>
        <v/>
      </c>
      <c r="AL48" s="349" t="str">
        <f t="shared" si="0"/>
        <v/>
      </c>
      <c r="AM48" s="350" t="str">
        <f>IF(Table1[[#This Row],[Hospital name (Autofills)]]="","",IF(AND($I48="Y", $G$17="Y"), AB48,
    IF(OR(AND($G$13="Y", AM$28 &gt;= $G$14), $G$13="N"),
        IF(OR(AB48 &gt;= $G$12, AL48 = $G$12),
            $G$12,
            AB48),
        AB48))
)</f>
        <v/>
      </c>
      <c r="AN48" s="350" t="str">
        <f>IF(Table1[[#This Row],[Hospital name (Autofills)]]="","",IF(AND($I48="Y", $G$17="Y"), AC48,
    IF(OR(AND($G$13="Y", AN$28 &gt;= $G$14), $G$13="N"),
        IF(OR(AC48 &gt;= $G$12, AM48 = $G$12),
            $G$12,
            AC48),
        AC48)
))</f>
        <v/>
      </c>
      <c r="AO48" s="350" t="str">
        <f>IF(Table1[[#This Row],[Hospital name (Autofills)]]="","",IF(AND($I48="Y", $G$17="Y"), AD48,
    IF(OR(AND($G$13="Y", AO$28 &gt;= $G$14), $G$13="N"),
        IF(OR(AD48 &gt;= $G$12, AN48 = $G$12),
            MIN(AD48,$G$12),
            AD48),
        AD48)
))</f>
        <v/>
      </c>
      <c r="AP48" s="350" t="str">
        <f>IF(Table1[[#This Row],[Hospital name (Autofills)]]="","",IF(AND($I48="Y", $G$17="Y"), AE48,
    IF(OR(AND($G$13="Y", AP$28 &gt;= $G$14), $G$13="N"),
        IF(OR(AE48 &gt;= $G$12, AO48 = $G$12),
            MIN(AE48,$G$12),
            AE48),
        AE48)
))</f>
        <v/>
      </c>
      <c r="AQ48" s="350" t="str">
        <f>IF(Table1[[#This Row],[Hospital name (Autofills)]]="","",IF(AND($I48="Y", $G$17="Y"), AF48,
    IF(OR(AND($G$13="Y", AQ$28 &gt;= $G$14), $G$13="N"),
        IF(OR(AF48 &gt;= $G$12, AP48 = $G$12),
            MIN(AF48,$G$12),
            AF48),
        AF48)
))</f>
        <v/>
      </c>
      <c r="AR48" s="350" t="str">
        <f>IF(Table1[[#This Row],[Hospital name (Autofills)]]="","",IF(AND($I48="Y", $G$17="Y"), AG48,
    IF(OR(AND($G$13="Y", AR$28 &gt;= $G$14), $G$13="N"),
        IF(OR(AG48 &gt;= $G$12, AQ48 = $G$12),
            MIN(AG48,$G$12),
            AG48),
        AG48)
))</f>
        <v/>
      </c>
      <c r="AS48" s="350" t="str">
        <f>IF(Table1[[#This Row],[Hospital name (Autofills)]]="","",IF(AND($I48="Y", $G$17="Y"), AH48,
    IF(OR(AND($G$13="Y", AS$28 &gt;= $G$14), $G$13="N"),
        IF(OR(AH48 &gt;= $G$12, AR48 = $G$12),
            MIN(AH48,$G$12),
            AH48),
        AH48)
))</f>
        <v/>
      </c>
      <c r="AT48" s="350" t="str">
        <f>IF(Table1[[#This Row],[Hospital name (Autofills)]]="","",IF(AND($I48="Y", $G$17="Y"), AI48,
    IF(OR(AND($G$13="Y", AT$28 &gt;= $G$14), $G$13="N"),
        IF(OR(AI48 &gt;= $G$12, AS48 = $G$12),
            MIN(AI48,$G$12),
            AI48),
        AI48)
))</f>
        <v/>
      </c>
      <c r="AU48" s="350" t="str">
        <f>IF(Table1[[#This Row],[Hospital name (Autofills)]]="","",IF(AND($I48="Y", $G$17="Y"), AJ48,
    IF(OR(AND($G$13="Y", AU$28 &gt;= $G$14), $G$13="N"),
        IF(OR(AJ48 &gt;= $G$12, AT48 = $G$12),
            MIN(AJ48,$G$12),
            AJ48),
        AJ48)
))</f>
        <v/>
      </c>
      <c r="AV48" s="350" t="str">
        <f>IF(Table1[[#This Row],[Hospital name (Autofills)]]="","",IF(AND($I48="Y", $G$17="Y"), AK48,
    IF(OR(AND($G$13="Y", AV$28 &gt;= $G$14), $G$13="N"),
        IF(OR(AK48 &gt;= $G$12, AU48 = $G$12),
            MIN(AK48,$G$12),
            AK48),
        AK48)
))</f>
        <v/>
      </c>
      <c r="AW48" s="345" t="str">
        <f>IFERROR(Table1[[#This Row],[Year 0 Relative Price]],"")</f>
        <v/>
      </c>
      <c r="AX48" s="350" t="str">
        <f t="shared" si="1"/>
        <v/>
      </c>
      <c r="AY48" s="350" t="str">
        <f t="shared" si="2"/>
        <v/>
      </c>
      <c r="AZ48" s="350" t="str">
        <f t="shared" si="3"/>
        <v/>
      </c>
      <c r="BA48" s="350" t="str">
        <f t="shared" si="4"/>
        <v/>
      </c>
      <c r="BB48" s="350" t="str">
        <f t="shared" si="5"/>
        <v/>
      </c>
      <c r="BC48" s="350" t="str">
        <f t="shared" si="6"/>
        <v/>
      </c>
      <c r="BD48" s="350" t="str">
        <f t="shared" si="7"/>
        <v/>
      </c>
      <c r="BE48" s="350" t="str">
        <f t="shared" si="8"/>
        <v/>
      </c>
      <c r="BF48" s="350" t="str">
        <f t="shared" si="9"/>
        <v/>
      </c>
      <c r="BG48" s="351" t="str">
        <f t="shared" si="10"/>
        <v/>
      </c>
      <c r="BH48" s="352" t="str">
        <f>IF(Table1[[#This Row],[Hospital name (Autofills)]]="","",IFERROR($N48*($G$10+1)^BH$28,0))</f>
        <v/>
      </c>
      <c r="BI48" s="353" t="str">
        <f>IF(Table1[[#This Row],[Hospital name (Autofills)]]="","",IFERROR($N48*($G$10+1)^BI$28,0))</f>
        <v/>
      </c>
      <c r="BJ48" s="353" t="str">
        <f>IF(Table1[[#This Row],[Hospital name (Autofills)]]="","",IFERROR($N48*($G$10+1)^BJ$28,0))</f>
        <v/>
      </c>
      <c r="BK48" s="353" t="str">
        <f>IF(Table1[[#This Row],[Hospital name (Autofills)]]="","",IFERROR($N48*($G$10+1)^BK$28,0))</f>
        <v/>
      </c>
      <c r="BL48" s="353" t="str">
        <f>IF(Table1[[#This Row],[Hospital name (Autofills)]]="","",IFERROR($N48*($G$10+1)^BL$28,0))</f>
        <v/>
      </c>
      <c r="BM48" s="353" t="str">
        <f>IF(Table1[[#This Row],[Hospital name (Autofills)]]="","",IFERROR($N48*($G$10+1)^BM$28,0))</f>
        <v/>
      </c>
      <c r="BN48" s="353" t="str">
        <f>IF(Table1[[#This Row],[Hospital name (Autofills)]]="","",IFERROR($N48*($G$10+1)^BN$28,0))</f>
        <v/>
      </c>
      <c r="BO48" s="353" t="str">
        <f>IF(Table1[[#This Row],[Hospital name (Autofills)]]="","",IFERROR($N48*($G$10+1)^BO$28,0))</f>
        <v/>
      </c>
      <c r="BP48" s="353" t="str">
        <f>IF(Table1[[#This Row],[Hospital name (Autofills)]]="","",IFERROR($N48*($G$10+1)^BP$28,0))</f>
        <v/>
      </c>
      <c r="BQ48" s="354" t="str">
        <f>IF(Table1[[#This Row],[Hospital name (Autofills)]]="","",IFERROR($N48*($G$10+1)^BQ$28,0))</f>
        <v/>
      </c>
      <c r="BR48" s="357" t="str">
        <f>IF(Table1[[#This Row],[Hospital name (Autofills)]]="","",IFERROR(($O48*((1+$G$9)^(BR$28)))*(AB48),0))</f>
        <v/>
      </c>
      <c r="BS48" s="362" t="str">
        <f>IF(Table1[[#This Row],[Hospital name (Autofills)]]="","",IFERROR(($O48*((1+$G$9)^(BS$28)))*(AC48),0))</f>
        <v/>
      </c>
      <c r="BT48" s="362" t="str">
        <f>IF(Table1[[#This Row],[Hospital name (Autofills)]]="","",IFERROR(($O48*((1+$G$9)^(BT$28)))*(AD48),0))</f>
        <v/>
      </c>
      <c r="BU48" s="362" t="str">
        <f>IF(Table1[[#This Row],[Hospital name (Autofills)]]="","",IFERROR(($O48*((1+$G$9)^(BU$28)))*(AE48),0))</f>
        <v/>
      </c>
      <c r="BV48" s="362" t="str">
        <f>IF(Table1[[#This Row],[Hospital name (Autofills)]]="","",IFERROR(($O48*((1+$G$9)^(BV$28)))*(AF48),0))</f>
        <v/>
      </c>
      <c r="BW48" s="362" t="str">
        <f>IF(Table1[[#This Row],[Hospital name (Autofills)]]="","",IFERROR(($O48*((1+$G$9)^(BW$28)))*(AG48),0))</f>
        <v/>
      </c>
      <c r="BX48" s="362" t="str">
        <f>IF(Table1[[#This Row],[Hospital name (Autofills)]]="","",IFERROR(($O48*((1+$G$9)^(BX$28)))*(AH48),0))</f>
        <v/>
      </c>
      <c r="BY48" s="362" t="str">
        <f>IF(Table1[[#This Row],[Hospital name (Autofills)]]="","",IFERROR(($O48*((1+$G$9)^(BY$28)))*(AI48),0))</f>
        <v/>
      </c>
      <c r="BZ48" s="362" t="str">
        <f>IF(Table1[[#This Row],[Hospital name (Autofills)]]="","",IFERROR(($O48*((1+$G$9)^(BZ$28)))*(AJ48),0))</f>
        <v/>
      </c>
      <c r="CA48" s="370" t="str">
        <f>IF(Table1[[#This Row],[Hospital name (Autofills)]]="","",IFERROR(($O48*((1+$G$9)^(CA$28)))*(AK48),0))</f>
        <v/>
      </c>
      <c r="CB48" s="343" t="str">
        <f>IF(Table1[[#This Row],[Hospital name (Autofills)]]="","",IFERROR(($O48*((1+$G$9)^(CB$28)))*(AM48),0))</f>
        <v/>
      </c>
      <c r="CC48" s="362" t="str">
        <f>IF(Table1[[#This Row],[Hospital name (Autofills)]]="","",IFERROR(($O48*((1+$G$9)^(CC$28)))*(AN48),0))</f>
        <v/>
      </c>
      <c r="CD48" s="362" t="str">
        <f>IF(Table1[[#This Row],[Hospital name (Autofills)]]="","",IFERROR(($O48*((1+$G$9)^(CD$28)))*(AO48),0))</f>
        <v/>
      </c>
      <c r="CE48" s="362" t="str">
        <f>IF(Table1[[#This Row],[Hospital name (Autofills)]]="","",IFERROR(($O48*((1+$G$9)^(CE$28)))*(AP48),0))</f>
        <v/>
      </c>
      <c r="CF48" s="362" t="str">
        <f>IF(Table1[[#This Row],[Hospital name (Autofills)]]="","",IFERROR(($O48*((1+$G$9)^(CF$28)))*(AQ48),0))</f>
        <v/>
      </c>
      <c r="CG48" s="362" t="str">
        <f>IF(Table1[[#This Row],[Hospital name (Autofills)]]="","",IFERROR(($O48*((1+$G$9)^(CG$28)))*(AR48),0))</f>
        <v/>
      </c>
      <c r="CH48" s="362" t="str">
        <f>IF(Table1[[#This Row],[Hospital name (Autofills)]]="","",IFERROR(($O48*((1+$G$9)^(CH$28)))*(AS48),0))</f>
        <v/>
      </c>
      <c r="CI48" s="362" t="str">
        <f>IF(Table1[[#This Row],[Hospital name (Autofills)]]="","",IFERROR(($O48*((1+$G$9)^(CI$28)))*(AT48),0))</f>
        <v/>
      </c>
      <c r="CJ48" s="362" t="str">
        <f>IF(Table1[[#This Row],[Hospital name (Autofills)]]="","",IFERROR(($O48*((1+$G$9)^(CJ$28)))*(AU48),0))</f>
        <v/>
      </c>
      <c r="CK48" s="344" t="str">
        <f>IF(Table1[[#This Row],[Hospital name (Autofills)]]="","",IFERROR(($O48*((1+$G$9)^(CK$28)))*(AV48),0))</f>
        <v/>
      </c>
      <c r="CL48" s="357" t="str">
        <f>IF(Table1[[#This Row],[Hospital name (Autofills)]]="","",IFERROR(($O48*((1+$G$9)^(CL$28)))*(AX48),0))</f>
        <v/>
      </c>
      <c r="CM48" s="362" t="str">
        <f>IF(Table1[[#This Row],[Hospital name (Autofills)]]="","",IFERROR(($O48*((1+$G$9)^(CM$28)))*(AY48),0))</f>
        <v/>
      </c>
      <c r="CN48" s="362" t="str">
        <f>IF(Table1[[#This Row],[Hospital name (Autofills)]]="","",IFERROR(($O48*((1+$G$9)^(CN$28)))*(AZ48),0))</f>
        <v/>
      </c>
      <c r="CO48" s="362" t="str">
        <f>IF(Table1[[#This Row],[Hospital name (Autofills)]]="","",IFERROR(($O48*((1+$G$9)^(CO$28)))*(BA48),0))</f>
        <v/>
      </c>
      <c r="CP48" s="362" t="str">
        <f>IF(Table1[[#This Row],[Hospital name (Autofills)]]="","",IFERROR(($O48*((1+$G$9)^(CP$28)))*(BB48),0))</f>
        <v/>
      </c>
      <c r="CQ48" s="362" t="str">
        <f>IF(Table1[[#This Row],[Hospital name (Autofills)]]="","",IFERROR(($O48*((1+$G$9)^(CQ$28)))*(BC48),0))</f>
        <v/>
      </c>
      <c r="CR48" s="362" t="str">
        <f>IF(Table1[[#This Row],[Hospital name (Autofills)]]="","",IFERROR(($O48*((1+$G$9)^(CR$28)))*(BD48),0))</f>
        <v/>
      </c>
      <c r="CS48" s="362" t="str">
        <f>IF(Table1[[#This Row],[Hospital name (Autofills)]]="","",IFERROR(($O48*((1+$G$9)^(CS$28)))*(BE48),0))</f>
        <v/>
      </c>
      <c r="CT48" s="362" t="str">
        <f>IF(Table1[[#This Row],[Hospital name (Autofills)]]="","",IFERROR(($O48*((1+$G$9)^(CT$28)))*(BF48),0))</f>
        <v/>
      </c>
      <c r="CU48" s="370" t="str">
        <f>IF(Table1[[#This Row],[Hospital name (Autofills)]]="","",IFERROR(($O48*((1+$G$9)^(CU$28)))*(BG48),0))</f>
        <v/>
      </c>
      <c r="CV48" s="371" t="str">
        <f>IF(Table1[[#This Row],[Hospital name (Autofills)]]="","",BH48-BR48)</f>
        <v/>
      </c>
      <c r="CW48" s="372" t="str">
        <f>IF(Table1[[#This Row],[Hospital name (Autofills)]]="","",BI48-BS48)</f>
        <v/>
      </c>
      <c r="CX48" s="372" t="str">
        <f>IF(Table1[[#This Row],[Hospital name (Autofills)]]="","",BJ48-BT48)</f>
        <v/>
      </c>
      <c r="CY48" s="372" t="str">
        <f>IF(Table1[[#This Row],[Hospital name (Autofills)]]="","",BK48-BU48)</f>
        <v/>
      </c>
      <c r="CZ48" s="372" t="str">
        <f>IF(Table1[[#This Row],[Hospital name (Autofills)]]="","",BL48-BV48)</f>
        <v/>
      </c>
      <c r="DA48" s="372" t="str">
        <f>IF(Table1[[#This Row],[Hospital name (Autofills)]]="","",BM48-BW48)</f>
        <v/>
      </c>
      <c r="DB48" s="372" t="str">
        <f>IF(Table1[[#This Row],[Hospital name (Autofills)]]="","",BN48-BX48)</f>
        <v/>
      </c>
      <c r="DC48" s="372" t="str">
        <f>IF(Table1[[#This Row],[Hospital name (Autofills)]]="","",BO48-BY48)</f>
        <v/>
      </c>
      <c r="DD48" s="372" t="str">
        <f>IF(Table1[[#This Row],[Hospital name (Autofills)]]="","",BP48-BZ48)</f>
        <v/>
      </c>
      <c r="DE48" s="373" t="str">
        <f>IF(Table1[[#This Row],[Hospital name (Autofills)]]="","",BQ48-CA48)</f>
        <v/>
      </c>
      <c r="DF48" s="374" t="str">
        <f>IF(Table1[[#This Row],[Hospital name (Autofills)]]="","",SUM(Table1[[#This Row],[Year 1 Savings with Price Growth Cap Alone (millions)]:[Year 10 Savings with Price Growth Cap Alone (millions)]]))</f>
        <v/>
      </c>
      <c r="DG48" s="357" t="str">
        <f>IF(Table1[[#This Row],[Hospital name (Autofills)]]="","",BH48-CB48)</f>
        <v/>
      </c>
      <c r="DH48" s="362" t="str">
        <f>IF(Table1[[#This Row],[Hospital name (Autofills)]]="","",BI48-CC48)</f>
        <v/>
      </c>
      <c r="DI48" s="362" t="str">
        <f>IF(Table1[[#This Row],[Hospital name (Autofills)]]="","",BJ48-CD48)</f>
        <v/>
      </c>
      <c r="DJ48" s="362" t="str">
        <f>IF(Table1[[#This Row],[Hospital name (Autofills)]]="","",BK48-CE48)</f>
        <v/>
      </c>
      <c r="DK48" s="362" t="str">
        <f>IF(Table1[[#This Row],[Hospital name (Autofills)]]="","",BL48-CF48)</f>
        <v/>
      </c>
      <c r="DL48" s="362" t="str">
        <f>IF(Table1[[#This Row],[Hospital name (Autofills)]]="","",BM48-CG48)</f>
        <v/>
      </c>
      <c r="DM48" s="362" t="str">
        <f>IF(Table1[[#This Row],[Hospital name (Autofills)]]="","",BN48-CH48)</f>
        <v/>
      </c>
      <c r="DN48" s="362" t="str">
        <f>IF(Table1[[#This Row],[Hospital name (Autofills)]]="","",BO48-CI48)</f>
        <v/>
      </c>
      <c r="DO48" s="362" t="str">
        <f>IF(Table1[[#This Row],[Hospital name (Autofills)]]="","",BP48-CJ48)</f>
        <v/>
      </c>
      <c r="DP48" s="362" t="str">
        <f>IF(Table1[[#This Row],[Hospital name (Autofills)]]="","",BQ48-CK48)</f>
        <v/>
      </c>
      <c r="DQ48" s="362" t="str">
        <f>IF(Table1[[#This Row],[Hospital name (Autofills)]]="","",SUM(Table1[[#This Row],[Year 1 Savings with Price Growth Cap + Price Cap (No Glide Path) (millions)]:[Year 10 Savings with Price Growth Cap + Price Cap (No Glide Path) (millions)]]))</f>
        <v/>
      </c>
      <c r="DR48" s="363" t="str">
        <f>IF(Table1[[#This Row],[Hospital name (Autofills)]]="","",BH48-CL48)</f>
        <v/>
      </c>
      <c r="DS48" s="364" t="str">
        <f>IF(Table1[[#This Row],[Hospital name (Autofills)]]="","",BI48-CM48)</f>
        <v/>
      </c>
      <c r="DT48" s="364" t="str">
        <f>IF(Table1[[#This Row],[Hospital name (Autofills)]]="","",BJ48-CN48)</f>
        <v/>
      </c>
      <c r="DU48" s="364" t="str">
        <f>IF(Table1[[#This Row],[Hospital name (Autofills)]]="","",BK48-CO48)</f>
        <v/>
      </c>
      <c r="DV48" s="364" t="str">
        <f>IF(Table1[[#This Row],[Hospital name (Autofills)]]="","",BL48-CP48)</f>
        <v/>
      </c>
      <c r="DW48" s="364" t="str">
        <f>IF(Table1[[#This Row],[Hospital name (Autofills)]]="","",BM48-CQ48)</f>
        <v/>
      </c>
      <c r="DX48" s="364" t="str">
        <f>IF(Table1[[#This Row],[Hospital name (Autofills)]]="","",BN48-CR48)</f>
        <v/>
      </c>
      <c r="DY48" s="364" t="str">
        <f>IF(Table1[[#This Row],[Hospital name (Autofills)]]="","",BO48-CS48)</f>
        <v/>
      </c>
      <c r="DZ48" s="364" t="str">
        <f>IF(Table1[[#This Row],[Hospital name (Autofills)]]="","",BP48-CT48)</f>
        <v/>
      </c>
      <c r="EA48" s="364" t="str">
        <f>IF(Table1[[#This Row],[Hospital name (Autofills)]]="","",BQ48-CU48)</f>
        <v/>
      </c>
      <c r="EB48" s="365" t="str">
        <f>IF(Table1[[#This Row],[Hospital name (Autofills)]]="","",SUM(Table1[[#This Row],[Year 1 Savings with Price Growth Cap + Price Cap Glide Path (millions)]:[Year 10 Savings with Price Growth Cap + Price Cap Glide Path (millions)]]))</f>
        <v/>
      </c>
      <c r="ED48" s="131"/>
    </row>
    <row r="49" spans="2:134" ht="12" customHeight="1">
      <c r="B49" s="332"/>
      <c r="C49" s="337" t="str">
        <f>IF(B49=0,"",_xlfn.XLOOKUP(B49,'4. User Repricing Data'!A:A,'4. User Repricing Data'!B:B,""))</f>
        <v/>
      </c>
      <c r="D49" s="292" t="str">
        <f>IF(B49=0,"",_xlfn.XLOOKUP(B49,'4. User Repricing Data'!A:A,'4. User Repricing Data'!D:D,""))</f>
        <v/>
      </c>
      <c r="E49" s="108" t="str">
        <f>IF(B49=0,"",_xlfn.XLOOKUP(B49,'4. User Repricing Data'!A:A,'4. User Repricing Data'!F:F,""))</f>
        <v/>
      </c>
      <c r="F49" s="338" t="str">
        <f>IF(B49=0,"",_xlfn.XLOOKUP(B49,'4. User Repricing Data'!A:A,'4. User Repricing Data'!E:E,""))</f>
        <v/>
      </c>
      <c r="G49" s="108" t="str">
        <f>IF(G$29="CAH",Table1[[#This Row],[CAH? (Y/N) (Autofills)]],"")</f>
        <v/>
      </c>
      <c r="H49" s="109" t="str">
        <f>IF(H$29="CAH",Table1[[#This Row],[CAH? (Y/N) (Autofills)]],"")</f>
        <v/>
      </c>
      <c r="I49" s="366" t="str">
        <f>IF(Table1[[#This Row],[Hospital name (Autofills)]]="","",IF(OR(AND(G49="Y",$G$17="Y"),AND(H49="Y",$G$18="Y")),"Y","N"))</f>
        <v/>
      </c>
      <c r="J49" s="366" t="str">
        <f>IF(Table1[[#This Row],[Hospital name (Autofills)]]="","",IF(OR(AND(G49="Y",$G$22="Y",$G$19="Y"),AND(H49="Y",$G$23="Y",$G$19="Y")),"Y","N"))</f>
        <v/>
      </c>
      <c r="K49" s="367" t="str">
        <f>IF(Table1[[#This Row],[Hospital name (Autofills)]]="","",_xlfn.XLOOKUP(B49,'4. User Repricing Data'!A:A,'4. User Repricing Data'!G:G))</f>
        <v/>
      </c>
      <c r="L49" s="364" t="str">
        <f>IF(Table1[[#This Row],[Hospital name (Autofills)]]="","",_xlfn.XLOOKUP(B49,'4. User Repricing Data'!A:A,'4. User Repricing Data'!H:H))</f>
        <v/>
      </c>
      <c r="M49" s="342" t="str">
        <f>IF(Table1[[#This Row],[Hospital name (Autofills)]]="","",((1+G$7)^G$6-1))</f>
        <v/>
      </c>
      <c r="N49" s="343" t="str">
        <f>IF(Table1[[#This Row],[Hospital name (Autofills)]]="","",IFERROR(K49*(1+Table1[[#This Row],[Cumulative Inflation Adjustment (Autofills)]]),0))</f>
        <v/>
      </c>
      <c r="O49" s="344" t="str">
        <f>IF(Table1[[#This Row],[Hospital name (Autofills)]]="","",IFERROR(L49*(1+Table1[[#This Row],[Cumulative Inflation Adjustment (Autofills)]]),0))</f>
        <v/>
      </c>
      <c r="P49" s="345" t="str">
        <f>IF(Table1[[#This Row],[Hospital name (Autofills)]]="","",IFERROR(N49/O49,0))</f>
        <v/>
      </c>
      <c r="Q49" s="346" t="str">
        <f>IF(Table1[[#This Row],[Hospital name (Autofills)]]="","",IFERROR(($N49*($G$10+1)^Q$28)/($O49*($G$9+1)^Q$28),0))</f>
        <v/>
      </c>
      <c r="R49" s="346" t="str">
        <f>IF(Table1[[#This Row],[Hospital name (Autofills)]]="","",IFERROR(($N49*($G$10+1)^R$28)/($O49*($G$9+1)^R$28),0))</f>
        <v/>
      </c>
      <c r="S49" s="346" t="str">
        <f>IF(Table1[[#This Row],[Hospital name (Autofills)]]="","",IFERROR(($N49*($G$10+1)^S$28)/($O49*($G$9+1)^S$28),0))</f>
        <v/>
      </c>
      <c r="T49" s="346" t="str">
        <f>IF(Table1[[#This Row],[Hospital name (Autofills)]]="","",IFERROR(($N49*($G$10+1)^T$28)/($O49*($G$9+1)^T$28),0))</f>
        <v/>
      </c>
      <c r="U49" s="346" t="str">
        <f>IF(Table1[[#This Row],[Hospital name (Autofills)]]="","",IFERROR(($N49*($G$10+1)^U$28)/($O49*($G$9+1)^U$28),0))</f>
        <v/>
      </c>
      <c r="V49" s="346" t="str">
        <f>IF(Table1[[#This Row],[Hospital name (Autofills)]]="","",IFERROR(($N49*($G$10+1)^V$28)/($O49*($G$9+1)^V$28),0))</f>
        <v/>
      </c>
      <c r="W49" s="346" t="str">
        <f>IF(Table1[[#This Row],[Hospital name (Autofills)]]="","",IFERROR(($N49*($G$10+1)^W$28)/($O49*($G$9+1)^W$28),0))</f>
        <v/>
      </c>
      <c r="X49" s="346" t="str">
        <f>IF(Table1[[#This Row],[Hospital name (Autofills)]]="","",IFERROR(($N49*($G$10+1)^X$28)/($O49*($G$9+1)^X$28),0))</f>
        <v/>
      </c>
      <c r="Y49" s="346" t="str">
        <f>IF(Table1[[#This Row],[Hospital name (Autofills)]]="","",IFERROR(($N49*($G$10+1)^Y$28)/($O49*($G$9+1)^Y$28),0))</f>
        <v/>
      </c>
      <c r="Z49" s="347" t="str">
        <f>IF(Table1[[#This Row],[Hospital name (Autofills)]]="","",IFERROR(($N49*($G$10+1)^Z$28)/($O49*($G$9+1)^Z$28),0))</f>
        <v/>
      </c>
      <c r="AA49" s="345" t="str">
        <f>IF(Table1[[#This Row],[Hospital name (Autofills)]]="","",IFERROR(N49/O49,0))</f>
        <v/>
      </c>
      <c r="AB49" s="368" t="str">
        <f>IF(Table1[[#This Row],[Hospital name (Autofills)]]="","",IFERROR(IF($J49="Y",Q49,IF($G$19="N",Q49,($N49*($G$10+1)^IF(AB$28&lt;$G$21,AB$28,$G$21-1)*($G$20+1)^(MAX((AB$28-$G$21+1),0)))/($O49*($G$9+1)^AB$28))),0))</f>
        <v/>
      </c>
      <c r="AC49" s="368" t="str">
        <f>IF(Table1[[#This Row],[Hospital name (Autofills)]]="","",IFERROR(IF($J49="Y",R49,IF($G$19="N",R49,($N49*($G$10+1)^IF(AC$28&lt;$G$21,AC$28,$G$21-1)*($G$20+1)^(MAX((AC$28-$G$21+1),0)))/($O49*($G$9+1)^AC$28))),0))</f>
        <v/>
      </c>
      <c r="AD49" s="368" t="str">
        <f>IF(Table1[[#This Row],[Hospital name (Autofills)]]="","",IFERROR(IF($J49="Y",S49,IF($G$19="N",S49,($N49*($G$10+1)^IF(AD$28&lt;$G$21,AD$28,$G$21-1)*($G$20+1)^(MAX((AD$28-$G$21+1),0)))/($O49*($G$9+1)^AD$28))),0))</f>
        <v/>
      </c>
      <c r="AE49" s="368" t="str">
        <f>IF(Table1[[#This Row],[Hospital name (Autofills)]]="","",IFERROR(IF($J49="Y",T49,IF($G$19="N",T49,($N49*($G$10+1)^IF(AE$28&lt;$G$21,AE$28,$G$21-1)*($G$20+1)^(MAX((AE$28-$G$21+1),0)))/($O49*($G$9+1)^AE$28))),0))</f>
        <v/>
      </c>
      <c r="AF49" s="368" t="str">
        <f>IF(Table1[[#This Row],[Hospital name (Autofills)]]="","",IFERROR(IF($J49="Y",U49,IF($G$19="N",U49,($N49*($G$10+1)^IF(AF$28&lt;$G$21,AF$28,$G$21-1)*($G$20+1)^(MAX((AF$28-$G$21+1),0)))/($O49*($G$9+1)^AF$28))),0))</f>
        <v/>
      </c>
      <c r="AG49" s="368" t="str">
        <f>IF(Table1[[#This Row],[Hospital name (Autofills)]]="","",IFERROR(IF($J49="Y",V49,IF($G$19="N",V49,($N49*($G$10+1)^IF(AG$28&lt;$G$21,AG$28,$G$21-1)*($G$20+1)^(MAX((AG$28-$G$21+1),0)))/($O49*($G$9+1)^AG$28))),0))</f>
        <v/>
      </c>
      <c r="AH49" s="368" t="str">
        <f>IF(Table1[[#This Row],[Hospital name (Autofills)]]="","",IFERROR(IF($J49="Y",W49,IF($G$19="N",W49,($N49*($G$10+1)^IF(AH$28&lt;$G$21,AH$28,$G$21-1)*($G$20+1)^(MAX((AH$28-$G$21+1),0)))/($O49*($G$9+1)^AH$28))),0))</f>
        <v/>
      </c>
      <c r="AI49" s="368" t="str">
        <f>IF(Table1[[#This Row],[Hospital name (Autofills)]]="","",IFERROR(IF($J49="Y",X49,IF($G$19="N",X49,($N49*($G$10+1)^IF(AI$28&lt;$G$21,AI$28,$G$21-1)*($G$20+1)^(MAX((AI$28-$G$21+1),0)))/($O49*($G$9+1)^AI$28))),0))</f>
        <v/>
      </c>
      <c r="AJ49" s="368" t="str">
        <f>IF(Table1[[#This Row],[Hospital name (Autofills)]]="","",IFERROR(IF($J49="Y",Y49,IF($G$19="N",Y49,($N49*($G$10+1)^IF(AJ$28&lt;$G$21,AJ$28,$G$21-1)*($G$20+1)^(MAX((AJ$28-$G$21+1),0)))/($O49*($G$9+1)^AJ$28))),0))</f>
        <v/>
      </c>
      <c r="AK49" s="369" t="str">
        <f>IF(Table1[[#This Row],[Hospital name (Autofills)]]="","",IFERROR(IF($J49="Y",Z49,IF($G$19="N",Z49,($N49*($G$10+1)^IF(AK$28&lt;$G$21,AK$28,$G$21-1)*($G$20+1)^(MAX((AK$28-$G$21+1),0)))/($O49*($G$9+1)^AK$28))),0))</f>
        <v/>
      </c>
      <c r="AL49" s="349" t="str">
        <f t="shared" si="0"/>
        <v/>
      </c>
      <c r="AM49" s="350" t="str">
        <f>IF(Table1[[#This Row],[Hospital name (Autofills)]]="","",IF(AND($I49="Y", $G$17="Y"), AB49,
    IF(OR(AND($G$13="Y", AM$28 &gt;= $G$14), $G$13="N"),
        IF(OR(AB49 &gt;= $G$12, AL49 = $G$12),
            $G$12,
            AB49),
        AB49))
)</f>
        <v/>
      </c>
      <c r="AN49" s="350" t="str">
        <f>IF(Table1[[#This Row],[Hospital name (Autofills)]]="","",IF(AND($I49="Y", $G$17="Y"), AC49,
    IF(OR(AND($G$13="Y", AN$28 &gt;= $G$14), $G$13="N"),
        IF(OR(AC49 &gt;= $G$12, AM49 = $G$12),
            $G$12,
            AC49),
        AC49)
))</f>
        <v/>
      </c>
      <c r="AO49" s="350" t="str">
        <f>IF(Table1[[#This Row],[Hospital name (Autofills)]]="","",IF(AND($I49="Y", $G$17="Y"), AD49,
    IF(OR(AND($G$13="Y", AO$28 &gt;= $G$14), $G$13="N"),
        IF(OR(AD49 &gt;= $G$12, AN49 = $G$12),
            MIN(AD49,$G$12),
            AD49),
        AD49)
))</f>
        <v/>
      </c>
      <c r="AP49" s="350" t="str">
        <f>IF(Table1[[#This Row],[Hospital name (Autofills)]]="","",IF(AND($I49="Y", $G$17="Y"), AE49,
    IF(OR(AND($G$13="Y", AP$28 &gt;= $G$14), $G$13="N"),
        IF(OR(AE49 &gt;= $G$12, AO49 = $G$12),
            MIN(AE49,$G$12),
            AE49),
        AE49)
))</f>
        <v/>
      </c>
      <c r="AQ49" s="350" t="str">
        <f>IF(Table1[[#This Row],[Hospital name (Autofills)]]="","",IF(AND($I49="Y", $G$17="Y"), AF49,
    IF(OR(AND($G$13="Y", AQ$28 &gt;= $G$14), $G$13="N"),
        IF(OR(AF49 &gt;= $G$12, AP49 = $G$12),
            MIN(AF49,$G$12),
            AF49),
        AF49)
))</f>
        <v/>
      </c>
      <c r="AR49" s="350" t="str">
        <f>IF(Table1[[#This Row],[Hospital name (Autofills)]]="","",IF(AND($I49="Y", $G$17="Y"), AG49,
    IF(OR(AND($G$13="Y", AR$28 &gt;= $G$14), $G$13="N"),
        IF(OR(AG49 &gt;= $G$12, AQ49 = $G$12),
            MIN(AG49,$G$12),
            AG49),
        AG49)
))</f>
        <v/>
      </c>
      <c r="AS49" s="350" t="str">
        <f>IF(Table1[[#This Row],[Hospital name (Autofills)]]="","",IF(AND($I49="Y", $G$17="Y"), AH49,
    IF(OR(AND($G$13="Y", AS$28 &gt;= $G$14), $G$13="N"),
        IF(OR(AH49 &gt;= $G$12, AR49 = $G$12),
            MIN(AH49,$G$12),
            AH49),
        AH49)
))</f>
        <v/>
      </c>
      <c r="AT49" s="350" t="str">
        <f>IF(Table1[[#This Row],[Hospital name (Autofills)]]="","",IF(AND($I49="Y", $G$17="Y"), AI49,
    IF(OR(AND($G$13="Y", AT$28 &gt;= $G$14), $G$13="N"),
        IF(OR(AI49 &gt;= $G$12, AS49 = $G$12),
            MIN(AI49,$G$12),
            AI49),
        AI49)
))</f>
        <v/>
      </c>
      <c r="AU49" s="350" t="str">
        <f>IF(Table1[[#This Row],[Hospital name (Autofills)]]="","",IF(AND($I49="Y", $G$17="Y"), AJ49,
    IF(OR(AND($G$13="Y", AU$28 &gt;= $G$14), $G$13="N"),
        IF(OR(AJ49 &gt;= $G$12, AT49 = $G$12),
            MIN(AJ49,$G$12),
            AJ49),
        AJ49)
))</f>
        <v/>
      </c>
      <c r="AV49" s="350" t="str">
        <f>IF(Table1[[#This Row],[Hospital name (Autofills)]]="","",IF(AND($I49="Y", $G$17="Y"), AK49,
    IF(OR(AND($G$13="Y", AV$28 &gt;= $G$14), $G$13="N"),
        IF(OR(AK49 &gt;= $G$12, AU49 = $G$12),
            MIN(AK49,$G$12),
            AK49),
        AK49)
))</f>
        <v/>
      </c>
      <c r="AW49" s="345" t="str">
        <f>IFERROR(Table1[[#This Row],[Year 0 Relative Price]],"")</f>
        <v/>
      </c>
      <c r="AX49" s="350" t="str">
        <f t="shared" si="1"/>
        <v/>
      </c>
      <c r="AY49" s="350" t="str">
        <f t="shared" si="2"/>
        <v/>
      </c>
      <c r="AZ49" s="350" t="str">
        <f t="shared" si="3"/>
        <v/>
      </c>
      <c r="BA49" s="350" t="str">
        <f t="shared" si="4"/>
        <v/>
      </c>
      <c r="BB49" s="350" t="str">
        <f t="shared" si="5"/>
        <v/>
      </c>
      <c r="BC49" s="350" t="str">
        <f t="shared" si="6"/>
        <v/>
      </c>
      <c r="BD49" s="350" t="str">
        <f t="shared" si="7"/>
        <v/>
      </c>
      <c r="BE49" s="350" t="str">
        <f t="shared" si="8"/>
        <v/>
      </c>
      <c r="BF49" s="350" t="str">
        <f t="shared" si="9"/>
        <v/>
      </c>
      <c r="BG49" s="351" t="str">
        <f t="shared" si="10"/>
        <v/>
      </c>
      <c r="BH49" s="352" t="str">
        <f>IF(Table1[[#This Row],[Hospital name (Autofills)]]="","",IFERROR($N49*($G$10+1)^BH$28,0))</f>
        <v/>
      </c>
      <c r="BI49" s="353" t="str">
        <f>IF(Table1[[#This Row],[Hospital name (Autofills)]]="","",IFERROR($N49*($G$10+1)^BI$28,0))</f>
        <v/>
      </c>
      <c r="BJ49" s="353" t="str">
        <f>IF(Table1[[#This Row],[Hospital name (Autofills)]]="","",IFERROR($N49*($G$10+1)^BJ$28,0))</f>
        <v/>
      </c>
      <c r="BK49" s="353" t="str">
        <f>IF(Table1[[#This Row],[Hospital name (Autofills)]]="","",IFERROR($N49*($G$10+1)^BK$28,0))</f>
        <v/>
      </c>
      <c r="BL49" s="353" t="str">
        <f>IF(Table1[[#This Row],[Hospital name (Autofills)]]="","",IFERROR($N49*($G$10+1)^BL$28,0))</f>
        <v/>
      </c>
      <c r="BM49" s="353" t="str">
        <f>IF(Table1[[#This Row],[Hospital name (Autofills)]]="","",IFERROR($N49*($G$10+1)^BM$28,0))</f>
        <v/>
      </c>
      <c r="BN49" s="353" t="str">
        <f>IF(Table1[[#This Row],[Hospital name (Autofills)]]="","",IFERROR($N49*($G$10+1)^BN$28,0))</f>
        <v/>
      </c>
      <c r="BO49" s="353" t="str">
        <f>IF(Table1[[#This Row],[Hospital name (Autofills)]]="","",IFERROR($N49*($G$10+1)^BO$28,0))</f>
        <v/>
      </c>
      <c r="BP49" s="353" t="str">
        <f>IF(Table1[[#This Row],[Hospital name (Autofills)]]="","",IFERROR($N49*($G$10+1)^BP$28,0))</f>
        <v/>
      </c>
      <c r="BQ49" s="354" t="str">
        <f>IF(Table1[[#This Row],[Hospital name (Autofills)]]="","",IFERROR($N49*($G$10+1)^BQ$28,0))</f>
        <v/>
      </c>
      <c r="BR49" s="357" t="str">
        <f>IF(Table1[[#This Row],[Hospital name (Autofills)]]="","",IFERROR(($O49*((1+$G$9)^(BR$28)))*(AB49),0))</f>
        <v/>
      </c>
      <c r="BS49" s="362" t="str">
        <f>IF(Table1[[#This Row],[Hospital name (Autofills)]]="","",IFERROR(($O49*((1+$G$9)^(BS$28)))*(AC49),0))</f>
        <v/>
      </c>
      <c r="BT49" s="362" t="str">
        <f>IF(Table1[[#This Row],[Hospital name (Autofills)]]="","",IFERROR(($O49*((1+$G$9)^(BT$28)))*(AD49),0))</f>
        <v/>
      </c>
      <c r="BU49" s="362" t="str">
        <f>IF(Table1[[#This Row],[Hospital name (Autofills)]]="","",IFERROR(($O49*((1+$G$9)^(BU$28)))*(AE49),0))</f>
        <v/>
      </c>
      <c r="BV49" s="362" t="str">
        <f>IF(Table1[[#This Row],[Hospital name (Autofills)]]="","",IFERROR(($O49*((1+$G$9)^(BV$28)))*(AF49),0))</f>
        <v/>
      </c>
      <c r="BW49" s="362" t="str">
        <f>IF(Table1[[#This Row],[Hospital name (Autofills)]]="","",IFERROR(($O49*((1+$G$9)^(BW$28)))*(AG49),0))</f>
        <v/>
      </c>
      <c r="BX49" s="362" t="str">
        <f>IF(Table1[[#This Row],[Hospital name (Autofills)]]="","",IFERROR(($O49*((1+$G$9)^(BX$28)))*(AH49),0))</f>
        <v/>
      </c>
      <c r="BY49" s="362" t="str">
        <f>IF(Table1[[#This Row],[Hospital name (Autofills)]]="","",IFERROR(($O49*((1+$G$9)^(BY$28)))*(AI49),0))</f>
        <v/>
      </c>
      <c r="BZ49" s="362" t="str">
        <f>IF(Table1[[#This Row],[Hospital name (Autofills)]]="","",IFERROR(($O49*((1+$G$9)^(BZ$28)))*(AJ49),0))</f>
        <v/>
      </c>
      <c r="CA49" s="370" t="str">
        <f>IF(Table1[[#This Row],[Hospital name (Autofills)]]="","",IFERROR(($O49*((1+$G$9)^(CA$28)))*(AK49),0))</f>
        <v/>
      </c>
      <c r="CB49" s="343" t="str">
        <f>IF(Table1[[#This Row],[Hospital name (Autofills)]]="","",IFERROR(($O49*((1+$G$9)^(CB$28)))*(AM49),0))</f>
        <v/>
      </c>
      <c r="CC49" s="362" t="str">
        <f>IF(Table1[[#This Row],[Hospital name (Autofills)]]="","",IFERROR(($O49*((1+$G$9)^(CC$28)))*(AN49),0))</f>
        <v/>
      </c>
      <c r="CD49" s="362" t="str">
        <f>IF(Table1[[#This Row],[Hospital name (Autofills)]]="","",IFERROR(($O49*((1+$G$9)^(CD$28)))*(AO49),0))</f>
        <v/>
      </c>
      <c r="CE49" s="362" t="str">
        <f>IF(Table1[[#This Row],[Hospital name (Autofills)]]="","",IFERROR(($O49*((1+$G$9)^(CE$28)))*(AP49),0))</f>
        <v/>
      </c>
      <c r="CF49" s="362" t="str">
        <f>IF(Table1[[#This Row],[Hospital name (Autofills)]]="","",IFERROR(($O49*((1+$G$9)^(CF$28)))*(AQ49),0))</f>
        <v/>
      </c>
      <c r="CG49" s="362" t="str">
        <f>IF(Table1[[#This Row],[Hospital name (Autofills)]]="","",IFERROR(($O49*((1+$G$9)^(CG$28)))*(AR49),0))</f>
        <v/>
      </c>
      <c r="CH49" s="362" t="str">
        <f>IF(Table1[[#This Row],[Hospital name (Autofills)]]="","",IFERROR(($O49*((1+$G$9)^(CH$28)))*(AS49),0))</f>
        <v/>
      </c>
      <c r="CI49" s="362" t="str">
        <f>IF(Table1[[#This Row],[Hospital name (Autofills)]]="","",IFERROR(($O49*((1+$G$9)^(CI$28)))*(AT49),0))</f>
        <v/>
      </c>
      <c r="CJ49" s="362" t="str">
        <f>IF(Table1[[#This Row],[Hospital name (Autofills)]]="","",IFERROR(($O49*((1+$G$9)^(CJ$28)))*(AU49),0))</f>
        <v/>
      </c>
      <c r="CK49" s="344" t="str">
        <f>IF(Table1[[#This Row],[Hospital name (Autofills)]]="","",IFERROR(($O49*((1+$G$9)^(CK$28)))*(AV49),0))</f>
        <v/>
      </c>
      <c r="CL49" s="357" t="str">
        <f>IF(Table1[[#This Row],[Hospital name (Autofills)]]="","",IFERROR(($O49*((1+$G$9)^(CL$28)))*(AX49),0))</f>
        <v/>
      </c>
      <c r="CM49" s="362" t="str">
        <f>IF(Table1[[#This Row],[Hospital name (Autofills)]]="","",IFERROR(($O49*((1+$G$9)^(CM$28)))*(AY49),0))</f>
        <v/>
      </c>
      <c r="CN49" s="362" t="str">
        <f>IF(Table1[[#This Row],[Hospital name (Autofills)]]="","",IFERROR(($O49*((1+$G$9)^(CN$28)))*(AZ49),0))</f>
        <v/>
      </c>
      <c r="CO49" s="362" t="str">
        <f>IF(Table1[[#This Row],[Hospital name (Autofills)]]="","",IFERROR(($O49*((1+$G$9)^(CO$28)))*(BA49),0))</f>
        <v/>
      </c>
      <c r="CP49" s="362" t="str">
        <f>IF(Table1[[#This Row],[Hospital name (Autofills)]]="","",IFERROR(($O49*((1+$G$9)^(CP$28)))*(BB49),0))</f>
        <v/>
      </c>
      <c r="CQ49" s="362" t="str">
        <f>IF(Table1[[#This Row],[Hospital name (Autofills)]]="","",IFERROR(($O49*((1+$G$9)^(CQ$28)))*(BC49),0))</f>
        <v/>
      </c>
      <c r="CR49" s="362" t="str">
        <f>IF(Table1[[#This Row],[Hospital name (Autofills)]]="","",IFERROR(($O49*((1+$G$9)^(CR$28)))*(BD49),0))</f>
        <v/>
      </c>
      <c r="CS49" s="362" t="str">
        <f>IF(Table1[[#This Row],[Hospital name (Autofills)]]="","",IFERROR(($O49*((1+$G$9)^(CS$28)))*(BE49),0))</f>
        <v/>
      </c>
      <c r="CT49" s="362" t="str">
        <f>IF(Table1[[#This Row],[Hospital name (Autofills)]]="","",IFERROR(($O49*((1+$G$9)^(CT$28)))*(BF49),0))</f>
        <v/>
      </c>
      <c r="CU49" s="370" t="str">
        <f>IF(Table1[[#This Row],[Hospital name (Autofills)]]="","",IFERROR(($O49*((1+$G$9)^(CU$28)))*(BG49),0))</f>
        <v/>
      </c>
      <c r="CV49" s="371" t="str">
        <f>IF(Table1[[#This Row],[Hospital name (Autofills)]]="","",BH49-BR49)</f>
        <v/>
      </c>
      <c r="CW49" s="372" t="str">
        <f>IF(Table1[[#This Row],[Hospital name (Autofills)]]="","",BI49-BS49)</f>
        <v/>
      </c>
      <c r="CX49" s="372" t="str">
        <f>IF(Table1[[#This Row],[Hospital name (Autofills)]]="","",BJ49-BT49)</f>
        <v/>
      </c>
      <c r="CY49" s="372" t="str">
        <f>IF(Table1[[#This Row],[Hospital name (Autofills)]]="","",BK49-BU49)</f>
        <v/>
      </c>
      <c r="CZ49" s="372" t="str">
        <f>IF(Table1[[#This Row],[Hospital name (Autofills)]]="","",BL49-BV49)</f>
        <v/>
      </c>
      <c r="DA49" s="372" t="str">
        <f>IF(Table1[[#This Row],[Hospital name (Autofills)]]="","",BM49-BW49)</f>
        <v/>
      </c>
      <c r="DB49" s="372" t="str">
        <f>IF(Table1[[#This Row],[Hospital name (Autofills)]]="","",BN49-BX49)</f>
        <v/>
      </c>
      <c r="DC49" s="372" t="str">
        <f>IF(Table1[[#This Row],[Hospital name (Autofills)]]="","",BO49-BY49)</f>
        <v/>
      </c>
      <c r="DD49" s="372" t="str">
        <f>IF(Table1[[#This Row],[Hospital name (Autofills)]]="","",BP49-BZ49)</f>
        <v/>
      </c>
      <c r="DE49" s="373" t="str">
        <f>IF(Table1[[#This Row],[Hospital name (Autofills)]]="","",BQ49-CA49)</f>
        <v/>
      </c>
      <c r="DF49" s="374" t="str">
        <f>IF(Table1[[#This Row],[Hospital name (Autofills)]]="","",SUM(Table1[[#This Row],[Year 1 Savings with Price Growth Cap Alone (millions)]:[Year 10 Savings with Price Growth Cap Alone (millions)]]))</f>
        <v/>
      </c>
      <c r="DG49" s="357" t="str">
        <f>IF(Table1[[#This Row],[Hospital name (Autofills)]]="","",BH49-CB49)</f>
        <v/>
      </c>
      <c r="DH49" s="362" t="str">
        <f>IF(Table1[[#This Row],[Hospital name (Autofills)]]="","",BI49-CC49)</f>
        <v/>
      </c>
      <c r="DI49" s="362" t="str">
        <f>IF(Table1[[#This Row],[Hospital name (Autofills)]]="","",BJ49-CD49)</f>
        <v/>
      </c>
      <c r="DJ49" s="362" t="str">
        <f>IF(Table1[[#This Row],[Hospital name (Autofills)]]="","",BK49-CE49)</f>
        <v/>
      </c>
      <c r="DK49" s="362" t="str">
        <f>IF(Table1[[#This Row],[Hospital name (Autofills)]]="","",BL49-CF49)</f>
        <v/>
      </c>
      <c r="DL49" s="362" t="str">
        <f>IF(Table1[[#This Row],[Hospital name (Autofills)]]="","",BM49-CG49)</f>
        <v/>
      </c>
      <c r="DM49" s="362" t="str">
        <f>IF(Table1[[#This Row],[Hospital name (Autofills)]]="","",BN49-CH49)</f>
        <v/>
      </c>
      <c r="DN49" s="362" t="str">
        <f>IF(Table1[[#This Row],[Hospital name (Autofills)]]="","",BO49-CI49)</f>
        <v/>
      </c>
      <c r="DO49" s="362" t="str">
        <f>IF(Table1[[#This Row],[Hospital name (Autofills)]]="","",BP49-CJ49)</f>
        <v/>
      </c>
      <c r="DP49" s="362" t="str">
        <f>IF(Table1[[#This Row],[Hospital name (Autofills)]]="","",BQ49-CK49)</f>
        <v/>
      </c>
      <c r="DQ49" s="362" t="str">
        <f>IF(Table1[[#This Row],[Hospital name (Autofills)]]="","",SUM(Table1[[#This Row],[Year 1 Savings with Price Growth Cap + Price Cap (No Glide Path) (millions)]:[Year 10 Savings with Price Growth Cap + Price Cap (No Glide Path) (millions)]]))</f>
        <v/>
      </c>
      <c r="DR49" s="363" t="str">
        <f>IF(Table1[[#This Row],[Hospital name (Autofills)]]="","",BH49-CL49)</f>
        <v/>
      </c>
      <c r="DS49" s="364" t="str">
        <f>IF(Table1[[#This Row],[Hospital name (Autofills)]]="","",BI49-CM49)</f>
        <v/>
      </c>
      <c r="DT49" s="364" t="str">
        <f>IF(Table1[[#This Row],[Hospital name (Autofills)]]="","",BJ49-CN49)</f>
        <v/>
      </c>
      <c r="DU49" s="364" t="str">
        <f>IF(Table1[[#This Row],[Hospital name (Autofills)]]="","",BK49-CO49)</f>
        <v/>
      </c>
      <c r="DV49" s="364" t="str">
        <f>IF(Table1[[#This Row],[Hospital name (Autofills)]]="","",BL49-CP49)</f>
        <v/>
      </c>
      <c r="DW49" s="364" t="str">
        <f>IF(Table1[[#This Row],[Hospital name (Autofills)]]="","",BM49-CQ49)</f>
        <v/>
      </c>
      <c r="DX49" s="364" t="str">
        <f>IF(Table1[[#This Row],[Hospital name (Autofills)]]="","",BN49-CR49)</f>
        <v/>
      </c>
      <c r="DY49" s="364" t="str">
        <f>IF(Table1[[#This Row],[Hospital name (Autofills)]]="","",BO49-CS49)</f>
        <v/>
      </c>
      <c r="DZ49" s="364" t="str">
        <f>IF(Table1[[#This Row],[Hospital name (Autofills)]]="","",BP49-CT49)</f>
        <v/>
      </c>
      <c r="EA49" s="364" t="str">
        <f>IF(Table1[[#This Row],[Hospital name (Autofills)]]="","",BQ49-CU49)</f>
        <v/>
      </c>
      <c r="EB49" s="365" t="str">
        <f>IF(Table1[[#This Row],[Hospital name (Autofills)]]="","",SUM(Table1[[#This Row],[Year 1 Savings with Price Growth Cap + Price Cap Glide Path (millions)]:[Year 10 Savings with Price Growth Cap + Price Cap Glide Path (millions)]]))</f>
        <v/>
      </c>
      <c r="ED49" s="131"/>
    </row>
    <row r="50" spans="2:134" ht="12" customHeight="1">
      <c r="B50" s="332"/>
      <c r="C50" s="337" t="str">
        <f>IF(B50=0,"",_xlfn.XLOOKUP(B50,'4. User Repricing Data'!A:A,'4. User Repricing Data'!B:B,""))</f>
        <v/>
      </c>
      <c r="D50" s="292" t="str">
        <f>IF(B50=0,"",_xlfn.XLOOKUP(B50,'4. User Repricing Data'!A:A,'4. User Repricing Data'!D:D,""))</f>
        <v/>
      </c>
      <c r="E50" s="108" t="str">
        <f>IF(B50=0,"",_xlfn.XLOOKUP(B50,'4. User Repricing Data'!A:A,'4. User Repricing Data'!F:F,""))</f>
        <v/>
      </c>
      <c r="F50" s="338" t="str">
        <f>IF(B50=0,"",_xlfn.XLOOKUP(B50,'4. User Repricing Data'!A:A,'4. User Repricing Data'!E:E,""))</f>
        <v/>
      </c>
      <c r="G50" s="108" t="str">
        <f>IF(G$29="CAH",Table1[[#This Row],[CAH? (Y/N) (Autofills)]],"")</f>
        <v/>
      </c>
      <c r="H50" s="109" t="str">
        <f>IF(H$29="CAH",Table1[[#This Row],[CAH? (Y/N) (Autofills)]],"")</f>
        <v/>
      </c>
      <c r="I50" s="366" t="str">
        <f>IF(Table1[[#This Row],[Hospital name (Autofills)]]="","",IF(OR(AND(G50="Y",$G$17="Y"),AND(H50="Y",$G$18="Y")),"Y","N"))</f>
        <v/>
      </c>
      <c r="J50" s="366" t="str">
        <f>IF(Table1[[#This Row],[Hospital name (Autofills)]]="","",IF(OR(AND(G50="Y",$G$22="Y",$G$19="Y"),AND(H50="Y",$G$23="Y",$G$19="Y")),"Y","N"))</f>
        <v/>
      </c>
      <c r="K50" s="367" t="str">
        <f>IF(Table1[[#This Row],[Hospital name (Autofills)]]="","",_xlfn.XLOOKUP(B50,'4. User Repricing Data'!A:A,'4. User Repricing Data'!G:G))</f>
        <v/>
      </c>
      <c r="L50" s="364" t="str">
        <f>IF(Table1[[#This Row],[Hospital name (Autofills)]]="","",_xlfn.XLOOKUP(B50,'4. User Repricing Data'!A:A,'4. User Repricing Data'!H:H))</f>
        <v/>
      </c>
      <c r="M50" s="342" t="str">
        <f>IF(Table1[[#This Row],[Hospital name (Autofills)]]="","",((1+G$7)^G$6-1))</f>
        <v/>
      </c>
      <c r="N50" s="343" t="str">
        <f>IF(Table1[[#This Row],[Hospital name (Autofills)]]="","",IFERROR(K50*(1+Table1[[#This Row],[Cumulative Inflation Adjustment (Autofills)]]),0))</f>
        <v/>
      </c>
      <c r="O50" s="344" t="str">
        <f>IF(Table1[[#This Row],[Hospital name (Autofills)]]="","",IFERROR(L50*(1+Table1[[#This Row],[Cumulative Inflation Adjustment (Autofills)]]),0))</f>
        <v/>
      </c>
      <c r="P50" s="345" t="str">
        <f>IF(Table1[[#This Row],[Hospital name (Autofills)]]="","",IFERROR(N50/O50,0))</f>
        <v/>
      </c>
      <c r="Q50" s="346" t="str">
        <f>IF(Table1[[#This Row],[Hospital name (Autofills)]]="","",IFERROR(($N50*($G$10+1)^Q$28)/($O50*($G$9+1)^Q$28),0))</f>
        <v/>
      </c>
      <c r="R50" s="346" t="str">
        <f>IF(Table1[[#This Row],[Hospital name (Autofills)]]="","",IFERROR(($N50*($G$10+1)^R$28)/($O50*($G$9+1)^R$28),0))</f>
        <v/>
      </c>
      <c r="S50" s="346" t="str">
        <f>IF(Table1[[#This Row],[Hospital name (Autofills)]]="","",IFERROR(($N50*($G$10+1)^S$28)/($O50*($G$9+1)^S$28),0))</f>
        <v/>
      </c>
      <c r="T50" s="346" t="str">
        <f>IF(Table1[[#This Row],[Hospital name (Autofills)]]="","",IFERROR(($N50*($G$10+1)^T$28)/($O50*($G$9+1)^T$28),0))</f>
        <v/>
      </c>
      <c r="U50" s="346" t="str">
        <f>IF(Table1[[#This Row],[Hospital name (Autofills)]]="","",IFERROR(($N50*($G$10+1)^U$28)/($O50*($G$9+1)^U$28),0))</f>
        <v/>
      </c>
      <c r="V50" s="346" t="str">
        <f>IF(Table1[[#This Row],[Hospital name (Autofills)]]="","",IFERROR(($N50*($G$10+1)^V$28)/($O50*($G$9+1)^V$28),0))</f>
        <v/>
      </c>
      <c r="W50" s="346" t="str">
        <f>IF(Table1[[#This Row],[Hospital name (Autofills)]]="","",IFERROR(($N50*($G$10+1)^W$28)/($O50*($G$9+1)^W$28),0))</f>
        <v/>
      </c>
      <c r="X50" s="346" t="str">
        <f>IF(Table1[[#This Row],[Hospital name (Autofills)]]="","",IFERROR(($N50*($G$10+1)^X$28)/($O50*($G$9+1)^X$28),0))</f>
        <v/>
      </c>
      <c r="Y50" s="346" t="str">
        <f>IF(Table1[[#This Row],[Hospital name (Autofills)]]="","",IFERROR(($N50*($G$10+1)^Y$28)/($O50*($G$9+1)^Y$28),0))</f>
        <v/>
      </c>
      <c r="Z50" s="347" t="str">
        <f>IF(Table1[[#This Row],[Hospital name (Autofills)]]="","",IFERROR(($N50*($G$10+1)^Z$28)/($O50*($G$9+1)^Z$28),0))</f>
        <v/>
      </c>
      <c r="AA50" s="345" t="str">
        <f>IF(Table1[[#This Row],[Hospital name (Autofills)]]="","",IFERROR(N50/O50,0))</f>
        <v/>
      </c>
      <c r="AB50" s="368" t="str">
        <f>IF(Table1[[#This Row],[Hospital name (Autofills)]]="","",IFERROR(IF($J50="Y",Q50,IF($G$19="N",Q50,($N50*($G$10+1)^IF(AB$28&lt;$G$21,AB$28,$G$21-1)*($G$20+1)^(MAX((AB$28-$G$21+1),0)))/($O50*($G$9+1)^AB$28))),0))</f>
        <v/>
      </c>
      <c r="AC50" s="368" t="str">
        <f>IF(Table1[[#This Row],[Hospital name (Autofills)]]="","",IFERROR(IF($J50="Y",R50,IF($G$19="N",R50,($N50*($G$10+1)^IF(AC$28&lt;$G$21,AC$28,$G$21-1)*($G$20+1)^(MAX((AC$28-$G$21+1),0)))/($O50*($G$9+1)^AC$28))),0))</f>
        <v/>
      </c>
      <c r="AD50" s="368" t="str">
        <f>IF(Table1[[#This Row],[Hospital name (Autofills)]]="","",IFERROR(IF($J50="Y",S50,IF($G$19="N",S50,($N50*($G$10+1)^IF(AD$28&lt;$G$21,AD$28,$G$21-1)*($G$20+1)^(MAX((AD$28-$G$21+1),0)))/($O50*($G$9+1)^AD$28))),0))</f>
        <v/>
      </c>
      <c r="AE50" s="368" t="str">
        <f>IF(Table1[[#This Row],[Hospital name (Autofills)]]="","",IFERROR(IF($J50="Y",T50,IF($G$19="N",T50,($N50*($G$10+1)^IF(AE$28&lt;$G$21,AE$28,$G$21-1)*($G$20+1)^(MAX((AE$28-$G$21+1),0)))/($O50*($G$9+1)^AE$28))),0))</f>
        <v/>
      </c>
      <c r="AF50" s="368" t="str">
        <f>IF(Table1[[#This Row],[Hospital name (Autofills)]]="","",IFERROR(IF($J50="Y",U50,IF($G$19="N",U50,($N50*($G$10+1)^IF(AF$28&lt;$G$21,AF$28,$G$21-1)*($G$20+1)^(MAX((AF$28-$G$21+1),0)))/($O50*($G$9+1)^AF$28))),0))</f>
        <v/>
      </c>
      <c r="AG50" s="368" t="str">
        <f>IF(Table1[[#This Row],[Hospital name (Autofills)]]="","",IFERROR(IF($J50="Y",V50,IF($G$19="N",V50,($N50*($G$10+1)^IF(AG$28&lt;$G$21,AG$28,$G$21-1)*($G$20+1)^(MAX((AG$28-$G$21+1),0)))/($O50*($G$9+1)^AG$28))),0))</f>
        <v/>
      </c>
      <c r="AH50" s="368" t="str">
        <f>IF(Table1[[#This Row],[Hospital name (Autofills)]]="","",IFERROR(IF($J50="Y",W50,IF($G$19="N",W50,($N50*($G$10+1)^IF(AH$28&lt;$G$21,AH$28,$G$21-1)*($G$20+1)^(MAX((AH$28-$G$21+1),0)))/($O50*($G$9+1)^AH$28))),0))</f>
        <v/>
      </c>
      <c r="AI50" s="368" t="str">
        <f>IF(Table1[[#This Row],[Hospital name (Autofills)]]="","",IFERROR(IF($J50="Y",X50,IF($G$19="N",X50,($N50*($G$10+1)^IF(AI$28&lt;$G$21,AI$28,$G$21-1)*($G$20+1)^(MAX((AI$28-$G$21+1),0)))/($O50*($G$9+1)^AI$28))),0))</f>
        <v/>
      </c>
      <c r="AJ50" s="368" t="str">
        <f>IF(Table1[[#This Row],[Hospital name (Autofills)]]="","",IFERROR(IF($J50="Y",Y50,IF($G$19="N",Y50,($N50*($G$10+1)^IF(AJ$28&lt;$G$21,AJ$28,$G$21-1)*($G$20+1)^(MAX((AJ$28-$G$21+1),0)))/($O50*($G$9+1)^AJ$28))),0))</f>
        <v/>
      </c>
      <c r="AK50" s="369" t="str">
        <f>IF(Table1[[#This Row],[Hospital name (Autofills)]]="","",IFERROR(IF($J50="Y",Z50,IF($G$19="N",Z50,($N50*($G$10+1)^IF(AK$28&lt;$G$21,AK$28,$G$21-1)*($G$20+1)^(MAX((AK$28-$G$21+1),0)))/($O50*($G$9+1)^AK$28))),0))</f>
        <v/>
      </c>
      <c r="AL50" s="349" t="str">
        <f t="shared" si="0"/>
        <v/>
      </c>
      <c r="AM50" s="350" t="str">
        <f>IF(Table1[[#This Row],[Hospital name (Autofills)]]="","",IF(AND($I50="Y", $G$17="Y"), AB50,
    IF(OR(AND($G$13="Y", AM$28 &gt;= $G$14), $G$13="N"),
        IF(OR(AB50 &gt;= $G$12, AL50 = $G$12),
            $G$12,
            AB50),
        AB50))
)</f>
        <v/>
      </c>
      <c r="AN50" s="350" t="str">
        <f>IF(Table1[[#This Row],[Hospital name (Autofills)]]="","",IF(AND($I50="Y", $G$17="Y"), AC50,
    IF(OR(AND($G$13="Y", AN$28 &gt;= $G$14), $G$13="N"),
        IF(OR(AC50 &gt;= $G$12, AM50 = $G$12),
            $G$12,
            AC50),
        AC50)
))</f>
        <v/>
      </c>
      <c r="AO50" s="350" t="str">
        <f>IF(Table1[[#This Row],[Hospital name (Autofills)]]="","",IF(AND($I50="Y", $G$17="Y"), AD50,
    IF(OR(AND($G$13="Y", AO$28 &gt;= $G$14), $G$13="N"),
        IF(OR(AD50 &gt;= $G$12, AN50 = $G$12),
            MIN(AD50,$G$12),
            AD50),
        AD50)
))</f>
        <v/>
      </c>
      <c r="AP50" s="350" t="str">
        <f>IF(Table1[[#This Row],[Hospital name (Autofills)]]="","",IF(AND($I50="Y", $G$17="Y"), AE50,
    IF(OR(AND($G$13="Y", AP$28 &gt;= $G$14), $G$13="N"),
        IF(OR(AE50 &gt;= $G$12, AO50 = $G$12),
            MIN(AE50,$G$12),
            AE50),
        AE50)
))</f>
        <v/>
      </c>
      <c r="AQ50" s="350" t="str">
        <f>IF(Table1[[#This Row],[Hospital name (Autofills)]]="","",IF(AND($I50="Y", $G$17="Y"), AF50,
    IF(OR(AND($G$13="Y", AQ$28 &gt;= $G$14), $G$13="N"),
        IF(OR(AF50 &gt;= $G$12, AP50 = $G$12),
            MIN(AF50,$G$12),
            AF50),
        AF50)
))</f>
        <v/>
      </c>
      <c r="AR50" s="350" t="str">
        <f>IF(Table1[[#This Row],[Hospital name (Autofills)]]="","",IF(AND($I50="Y", $G$17="Y"), AG50,
    IF(OR(AND($G$13="Y", AR$28 &gt;= $G$14), $G$13="N"),
        IF(OR(AG50 &gt;= $G$12, AQ50 = $G$12),
            MIN(AG50,$G$12),
            AG50),
        AG50)
))</f>
        <v/>
      </c>
      <c r="AS50" s="350" t="str">
        <f>IF(Table1[[#This Row],[Hospital name (Autofills)]]="","",IF(AND($I50="Y", $G$17="Y"), AH50,
    IF(OR(AND($G$13="Y", AS$28 &gt;= $G$14), $G$13="N"),
        IF(OR(AH50 &gt;= $G$12, AR50 = $G$12),
            MIN(AH50,$G$12),
            AH50),
        AH50)
))</f>
        <v/>
      </c>
      <c r="AT50" s="350" t="str">
        <f>IF(Table1[[#This Row],[Hospital name (Autofills)]]="","",IF(AND($I50="Y", $G$17="Y"), AI50,
    IF(OR(AND($G$13="Y", AT$28 &gt;= $G$14), $G$13="N"),
        IF(OR(AI50 &gt;= $G$12, AS50 = $G$12),
            MIN(AI50,$G$12),
            AI50),
        AI50)
))</f>
        <v/>
      </c>
      <c r="AU50" s="350" t="str">
        <f>IF(Table1[[#This Row],[Hospital name (Autofills)]]="","",IF(AND($I50="Y", $G$17="Y"), AJ50,
    IF(OR(AND($G$13="Y", AU$28 &gt;= $G$14), $G$13="N"),
        IF(OR(AJ50 &gt;= $G$12, AT50 = $G$12),
            MIN(AJ50,$G$12),
            AJ50),
        AJ50)
))</f>
        <v/>
      </c>
      <c r="AV50" s="350" t="str">
        <f>IF(Table1[[#This Row],[Hospital name (Autofills)]]="","",IF(AND($I50="Y", $G$17="Y"), AK50,
    IF(OR(AND($G$13="Y", AV$28 &gt;= $G$14), $G$13="N"),
        IF(OR(AK50 &gt;= $G$12, AU50 = $G$12),
            MIN(AK50,$G$12),
            AK50),
        AK50)
))</f>
        <v/>
      </c>
      <c r="AW50" s="345" t="str">
        <f>IFERROR(Table1[[#This Row],[Year 0 Relative Price]],"")</f>
        <v/>
      </c>
      <c r="AX50" s="350" t="str">
        <f t="shared" si="1"/>
        <v/>
      </c>
      <c r="AY50" s="350" t="str">
        <f t="shared" si="2"/>
        <v/>
      </c>
      <c r="AZ50" s="350" t="str">
        <f t="shared" si="3"/>
        <v/>
      </c>
      <c r="BA50" s="350" t="str">
        <f t="shared" si="4"/>
        <v/>
      </c>
      <c r="BB50" s="350" t="str">
        <f t="shared" si="5"/>
        <v/>
      </c>
      <c r="BC50" s="350" t="str">
        <f t="shared" si="6"/>
        <v/>
      </c>
      <c r="BD50" s="350" t="str">
        <f t="shared" si="7"/>
        <v/>
      </c>
      <c r="BE50" s="350" t="str">
        <f t="shared" si="8"/>
        <v/>
      </c>
      <c r="BF50" s="350" t="str">
        <f t="shared" si="9"/>
        <v/>
      </c>
      <c r="BG50" s="351" t="str">
        <f t="shared" si="10"/>
        <v/>
      </c>
      <c r="BH50" s="352" t="str">
        <f>IF(Table1[[#This Row],[Hospital name (Autofills)]]="","",IFERROR($N50*($G$10+1)^BH$28,0))</f>
        <v/>
      </c>
      <c r="BI50" s="353" t="str">
        <f>IF(Table1[[#This Row],[Hospital name (Autofills)]]="","",IFERROR($N50*($G$10+1)^BI$28,0))</f>
        <v/>
      </c>
      <c r="BJ50" s="353" t="str">
        <f>IF(Table1[[#This Row],[Hospital name (Autofills)]]="","",IFERROR($N50*($G$10+1)^BJ$28,0))</f>
        <v/>
      </c>
      <c r="BK50" s="353" t="str">
        <f>IF(Table1[[#This Row],[Hospital name (Autofills)]]="","",IFERROR($N50*($G$10+1)^BK$28,0))</f>
        <v/>
      </c>
      <c r="BL50" s="353" t="str">
        <f>IF(Table1[[#This Row],[Hospital name (Autofills)]]="","",IFERROR($N50*($G$10+1)^BL$28,0))</f>
        <v/>
      </c>
      <c r="BM50" s="353" t="str">
        <f>IF(Table1[[#This Row],[Hospital name (Autofills)]]="","",IFERROR($N50*($G$10+1)^BM$28,0))</f>
        <v/>
      </c>
      <c r="BN50" s="353" t="str">
        <f>IF(Table1[[#This Row],[Hospital name (Autofills)]]="","",IFERROR($N50*($G$10+1)^BN$28,0))</f>
        <v/>
      </c>
      <c r="BO50" s="353" t="str">
        <f>IF(Table1[[#This Row],[Hospital name (Autofills)]]="","",IFERROR($N50*($G$10+1)^BO$28,0))</f>
        <v/>
      </c>
      <c r="BP50" s="353" t="str">
        <f>IF(Table1[[#This Row],[Hospital name (Autofills)]]="","",IFERROR($N50*($G$10+1)^BP$28,0))</f>
        <v/>
      </c>
      <c r="BQ50" s="354" t="str">
        <f>IF(Table1[[#This Row],[Hospital name (Autofills)]]="","",IFERROR($N50*($G$10+1)^BQ$28,0))</f>
        <v/>
      </c>
      <c r="BR50" s="357" t="str">
        <f>IF(Table1[[#This Row],[Hospital name (Autofills)]]="","",IFERROR(($O50*((1+$G$9)^(BR$28)))*(AB50),0))</f>
        <v/>
      </c>
      <c r="BS50" s="362" t="str">
        <f>IF(Table1[[#This Row],[Hospital name (Autofills)]]="","",IFERROR(($O50*((1+$G$9)^(BS$28)))*(AC50),0))</f>
        <v/>
      </c>
      <c r="BT50" s="362" t="str">
        <f>IF(Table1[[#This Row],[Hospital name (Autofills)]]="","",IFERROR(($O50*((1+$G$9)^(BT$28)))*(AD50),0))</f>
        <v/>
      </c>
      <c r="BU50" s="362" t="str">
        <f>IF(Table1[[#This Row],[Hospital name (Autofills)]]="","",IFERROR(($O50*((1+$G$9)^(BU$28)))*(AE50),0))</f>
        <v/>
      </c>
      <c r="BV50" s="362" t="str">
        <f>IF(Table1[[#This Row],[Hospital name (Autofills)]]="","",IFERROR(($O50*((1+$G$9)^(BV$28)))*(AF50),0))</f>
        <v/>
      </c>
      <c r="BW50" s="362" t="str">
        <f>IF(Table1[[#This Row],[Hospital name (Autofills)]]="","",IFERROR(($O50*((1+$G$9)^(BW$28)))*(AG50),0))</f>
        <v/>
      </c>
      <c r="BX50" s="362" t="str">
        <f>IF(Table1[[#This Row],[Hospital name (Autofills)]]="","",IFERROR(($O50*((1+$G$9)^(BX$28)))*(AH50),0))</f>
        <v/>
      </c>
      <c r="BY50" s="362" t="str">
        <f>IF(Table1[[#This Row],[Hospital name (Autofills)]]="","",IFERROR(($O50*((1+$G$9)^(BY$28)))*(AI50),0))</f>
        <v/>
      </c>
      <c r="BZ50" s="362" t="str">
        <f>IF(Table1[[#This Row],[Hospital name (Autofills)]]="","",IFERROR(($O50*((1+$G$9)^(BZ$28)))*(AJ50),0))</f>
        <v/>
      </c>
      <c r="CA50" s="370" t="str">
        <f>IF(Table1[[#This Row],[Hospital name (Autofills)]]="","",IFERROR(($O50*((1+$G$9)^(CA$28)))*(AK50),0))</f>
        <v/>
      </c>
      <c r="CB50" s="343" t="str">
        <f>IF(Table1[[#This Row],[Hospital name (Autofills)]]="","",IFERROR(($O50*((1+$G$9)^(CB$28)))*(AM50),0))</f>
        <v/>
      </c>
      <c r="CC50" s="362" t="str">
        <f>IF(Table1[[#This Row],[Hospital name (Autofills)]]="","",IFERROR(($O50*((1+$G$9)^(CC$28)))*(AN50),0))</f>
        <v/>
      </c>
      <c r="CD50" s="362" t="str">
        <f>IF(Table1[[#This Row],[Hospital name (Autofills)]]="","",IFERROR(($O50*((1+$G$9)^(CD$28)))*(AO50),0))</f>
        <v/>
      </c>
      <c r="CE50" s="362" t="str">
        <f>IF(Table1[[#This Row],[Hospital name (Autofills)]]="","",IFERROR(($O50*((1+$G$9)^(CE$28)))*(AP50),0))</f>
        <v/>
      </c>
      <c r="CF50" s="362" t="str">
        <f>IF(Table1[[#This Row],[Hospital name (Autofills)]]="","",IFERROR(($O50*((1+$G$9)^(CF$28)))*(AQ50),0))</f>
        <v/>
      </c>
      <c r="CG50" s="362" t="str">
        <f>IF(Table1[[#This Row],[Hospital name (Autofills)]]="","",IFERROR(($O50*((1+$G$9)^(CG$28)))*(AR50),0))</f>
        <v/>
      </c>
      <c r="CH50" s="362" t="str">
        <f>IF(Table1[[#This Row],[Hospital name (Autofills)]]="","",IFERROR(($O50*((1+$G$9)^(CH$28)))*(AS50),0))</f>
        <v/>
      </c>
      <c r="CI50" s="362" t="str">
        <f>IF(Table1[[#This Row],[Hospital name (Autofills)]]="","",IFERROR(($O50*((1+$G$9)^(CI$28)))*(AT50),0))</f>
        <v/>
      </c>
      <c r="CJ50" s="362" t="str">
        <f>IF(Table1[[#This Row],[Hospital name (Autofills)]]="","",IFERROR(($O50*((1+$G$9)^(CJ$28)))*(AU50),0))</f>
        <v/>
      </c>
      <c r="CK50" s="344" t="str">
        <f>IF(Table1[[#This Row],[Hospital name (Autofills)]]="","",IFERROR(($O50*((1+$G$9)^(CK$28)))*(AV50),0))</f>
        <v/>
      </c>
      <c r="CL50" s="357" t="str">
        <f>IF(Table1[[#This Row],[Hospital name (Autofills)]]="","",IFERROR(($O50*((1+$G$9)^(CL$28)))*(AX50),0))</f>
        <v/>
      </c>
      <c r="CM50" s="362" t="str">
        <f>IF(Table1[[#This Row],[Hospital name (Autofills)]]="","",IFERROR(($O50*((1+$G$9)^(CM$28)))*(AY50),0))</f>
        <v/>
      </c>
      <c r="CN50" s="362" t="str">
        <f>IF(Table1[[#This Row],[Hospital name (Autofills)]]="","",IFERROR(($O50*((1+$G$9)^(CN$28)))*(AZ50),0))</f>
        <v/>
      </c>
      <c r="CO50" s="362" t="str">
        <f>IF(Table1[[#This Row],[Hospital name (Autofills)]]="","",IFERROR(($O50*((1+$G$9)^(CO$28)))*(BA50),0))</f>
        <v/>
      </c>
      <c r="CP50" s="362" t="str">
        <f>IF(Table1[[#This Row],[Hospital name (Autofills)]]="","",IFERROR(($O50*((1+$G$9)^(CP$28)))*(BB50),0))</f>
        <v/>
      </c>
      <c r="CQ50" s="362" t="str">
        <f>IF(Table1[[#This Row],[Hospital name (Autofills)]]="","",IFERROR(($O50*((1+$G$9)^(CQ$28)))*(BC50),0))</f>
        <v/>
      </c>
      <c r="CR50" s="362" t="str">
        <f>IF(Table1[[#This Row],[Hospital name (Autofills)]]="","",IFERROR(($O50*((1+$G$9)^(CR$28)))*(BD50),0))</f>
        <v/>
      </c>
      <c r="CS50" s="362" t="str">
        <f>IF(Table1[[#This Row],[Hospital name (Autofills)]]="","",IFERROR(($O50*((1+$G$9)^(CS$28)))*(BE50),0))</f>
        <v/>
      </c>
      <c r="CT50" s="362" t="str">
        <f>IF(Table1[[#This Row],[Hospital name (Autofills)]]="","",IFERROR(($O50*((1+$G$9)^(CT$28)))*(BF50),0))</f>
        <v/>
      </c>
      <c r="CU50" s="370" t="str">
        <f>IF(Table1[[#This Row],[Hospital name (Autofills)]]="","",IFERROR(($O50*((1+$G$9)^(CU$28)))*(BG50),0))</f>
        <v/>
      </c>
      <c r="CV50" s="371" t="str">
        <f>IF(Table1[[#This Row],[Hospital name (Autofills)]]="","",BH50-BR50)</f>
        <v/>
      </c>
      <c r="CW50" s="372" t="str">
        <f>IF(Table1[[#This Row],[Hospital name (Autofills)]]="","",BI50-BS50)</f>
        <v/>
      </c>
      <c r="CX50" s="372" t="str">
        <f>IF(Table1[[#This Row],[Hospital name (Autofills)]]="","",BJ50-BT50)</f>
        <v/>
      </c>
      <c r="CY50" s="372" t="str">
        <f>IF(Table1[[#This Row],[Hospital name (Autofills)]]="","",BK50-BU50)</f>
        <v/>
      </c>
      <c r="CZ50" s="372" t="str">
        <f>IF(Table1[[#This Row],[Hospital name (Autofills)]]="","",BL50-BV50)</f>
        <v/>
      </c>
      <c r="DA50" s="372" t="str">
        <f>IF(Table1[[#This Row],[Hospital name (Autofills)]]="","",BM50-BW50)</f>
        <v/>
      </c>
      <c r="DB50" s="372" t="str">
        <f>IF(Table1[[#This Row],[Hospital name (Autofills)]]="","",BN50-BX50)</f>
        <v/>
      </c>
      <c r="DC50" s="372" t="str">
        <f>IF(Table1[[#This Row],[Hospital name (Autofills)]]="","",BO50-BY50)</f>
        <v/>
      </c>
      <c r="DD50" s="372" t="str">
        <f>IF(Table1[[#This Row],[Hospital name (Autofills)]]="","",BP50-BZ50)</f>
        <v/>
      </c>
      <c r="DE50" s="373" t="str">
        <f>IF(Table1[[#This Row],[Hospital name (Autofills)]]="","",BQ50-CA50)</f>
        <v/>
      </c>
      <c r="DF50" s="374" t="str">
        <f>IF(Table1[[#This Row],[Hospital name (Autofills)]]="","",SUM(Table1[[#This Row],[Year 1 Savings with Price Growth Cap Alone (millions)]:[Year 10 Savings with Price Growth Cap Alone (millions)]]))</f>
        <v/>
      </c>
      <c r="DG50" s="357" t="str">
        <f>IF(Table1[[#This Row],[Hospital name (Autofills)]]="","",BH50-CB50)</f>
        <v/>
      </c>
      <c r="DH50" s="362" t="str">
        <f>IF(Table1[[#This Row],[Hospital name (Autofills)]]="","",BI50-CC50)</f>
        <v/>
      </c>
      <c r="DI50" s="362" t="str">
        <f>IF(Table1[[#This Row],[Hospital name (Autofills)]]="","",BJ50-CD50)</f>
        <v/>
      </c>
      <c r="DJ50" s="362" t="str">
        <f>IF(Table1[[#This Row],[Hospital name (Autofills)]]="","",BK50-CE50)</f>
        <v/>
      </c>
      <c r="DK50" s="362" t="str">
        <f>IF(Table1[[#This Row],[Hospital name (Autofills)]]="","",BL50-CF50)</f>
        <v/>
      </c>
      <c r="DL50" s="362" t="str">
        <f>IF(Table1[[#This Row],[Hospital name (Autofills)]]="","",BM50-CG50)</f>
        <v/>
      </c>
      <c r="DM50" s="362" t="str">
        <f>IF(Table1[[#This Row],[Hospital name (Autofills)]]="","",BN50-CH50)</f>
        <v/>
      </c>
      <c r="DN50" s="362" t="str">
        <f>IF(Table1[[#This Row],[Hospital name (Autofills)]]="","",BO50-CI50)</f>
        <v/>
      </c>
      <c r="DO50" s="362" t="str">
        <f>IF(Table1[[#This Row],[Hospital name (Autofills)]]="","",BP50-CJ50)</f>
        <v/>
      </c>
      <c r="DP50" s="362" t="str">
        <f>IF(Table1[[#This Row],[Hospital name (Autofills)]]="","",BQ50-CK50)</f>
        <v/>
      </c>
      <c r="DQ50" s="362" t="str">
        <f>IF(Table1[[#This Row],[Hospital name (Autofills)]]="","",SUM(Table1[[#This Row],[Year 1 Savings with Price Growth Cap + Price Cap (No Glide Path) (millions)]:[Year 10 Savings with Price Growth Cap + Price Cap (No Glide Path) (millions)]]))</f>
        <v/>
      </c>
      <c r="DR50" s="363" t="str">
        <f>IF(Table1[[#This Row],[Hospital name (Autofills)]]="","",BH50-CL50)</f>
        <v/>
      </c>
      <c r="DS50" s="364" t="str">
        <f>IF(Table1[[#This Row],[Hospital name (Autofills)]]="","",BI50-CM50)</f>
        <v/>
      </c>
      <c r="DT50" s="364" t="str">
        <f>IF(Table1[[#This Row],[Hospital name (Autofills)]]="","",BJ50-CN50)</f>
        <v/>
      </c>
      <c r="DU50" s="364" t="str">
        <f>IF(Table1[[#This Row],[Hospital name (Autofills)]]="","",BK50-CO50)</f>
        <v/>
      </c>
      <c r="DV50" s="364" t="str">
        <f>IF(Table1[[#This Row],[Hospital name (Autofills)]]="","",BL50-CP50)</f>
        <v/>
      </c>
      <c r="DW50" s="364" t="str">
        <f>IF(Table1[[#This Row],[Hospital name (Autofills)]]="","",BM50-CQ50)</f>
        <v/>
      </c>
      <c r="DX50" s="364" t="str">
        <f>IF(Table1[[#This Row],[Hospital name (Autofills)]]="","",BN50-CR50)</f>
        <v/>
      </c>
      <c r="DY50" s="364" t="str">
        <f>IF(Table1[[#This Row],[Hospital name (Autofills)]]="","",BO50-CS50)</f>
        <v/>
      </c>
      <c r="DZ50" s="364" t="str">
        <f>IF(Table1[[#This Row],[Hospital name (Autofills)]]="","",BP50-CT50)</f>
        <v/>
      </c>
      <c r="EA50" s="364" t="str">
        <f>IF(Table1[[#This Row],[Hospital name (Autofills)]]="","",BQ50-CU50)</f>
        <v/>
      </c>
      <c r="EB50" s="365" t="str">
        <f>IF(Table1[[#This Row],[Hospital name (Autofills)]]="","",SUM(Table1[[#This Row],[Year 1 Savings with Price Growth Cap + Price Cap Glide Path (millions)]:[Year 10 Savings with Price Growth Cap + Price Cap Glide Path (millions)]]))</f>
        <v/>
      </c>
      <c r="ED50" s="131"/>
    </row>
    <row r="51" spans="2:134" ht="12" customHeight="1">
      <c r="B51" s="292"/>
      <c r="C51" s="337" t="str">
        <f>IF(B51=0,"",_xlfn.XLOOKUP(B51,'4. User Repricing Data'!A:A,'4. User Repricing Data'!B:B,""))</f>
        <v/>
      </c>
      <c r="D51" s="292" t="str">
        <f>IF(B51=0,"",_xlfn.XLOOKUP(B51,'4. User Repricing Data'!A:A,'4. User Repricing Data'!D:D,""))</f>
        <v/>
      </c>
      <c r="E51" s="108" t="str">
        <f>IF(B51=0,"",_xlfn.XLOOKUP(B51,'4. User Repricing Data'!A:A,'4. User Repricing Data'!F:F,""))</f>
        <v/>
      </c>
      <c r="F51" s="338" t="str">
        <f>IF(B51=0,"",_xlfn.XLOOKUP(B51,'4. User Repricing Data'!A:A,'4. User Repricing Data'!E:E,""))</f>
        <v/>
      </c>
      <c r="G51" s="108" t="str">
        <f>IF(G$29="CAH",Table1[[#This Row],[CAH? (Y/N) (Autofills)]],"")</f>
        <v/>
      </c>
      <c r="H51" s="109" t="str">
        <f>IF(H$29="CAH",Table1[[#This Row],[CAH? (Y/N) (Autofills)]],"")</f>
        <v/>
      </c>
      <c r="I51" s="366" t="str">
        <f>IF(Table1[[#This Row],[Hospital name (Autofills)]]="","",IF(OR(AND(G51="Y",$G$17="Y"),AND(H51="Y",$G$18="Y")),"Y","N"))</f>
        <v/>
      </c>
      <c r="J51" s="366" t="str">
        <f>IF(Table1[[#This Row],[Hospital name (Autofills)]]="","",IF(OR(AND(G51="Y",$G$22="Y",$G$19="Y"),AND(H51="Y",$G$23="Y",$G$19="Y")),"Y","N"))</f>
        <v/>
      </c>
      <c r="K51" s="367" t="str">
        <f>IF(Table1[[#This Row],[Hospital name (Autofills)]]="","",_xlfn.XLOOKUP(B51,'4. User Repricing Data'!A:A,'4. User Repricing Data'!G:G))</f>
        <v/>
      </c>
      <c r="L51" s="364" t="str">
        <f>IF(Table1[[#This Row],[Hospital name (Autofills)]]="","",_xlfn.XLOOKUP(B51,'4. User Repricing Data'!A:A,'4. User Repricing Data'!H:H))</f>
        <v/>
      </c>
      <c r="M51" s="342" t="str">
        <f>IF(Table1[[#This Row],[Hospital name (Autofills)]]="","",((1+G$7)^G$6-1))</f>
        <v/>
      </c>
      <c r="N51" s="343" t="str">
        <f>IF(Table1[[#This Row],[Hospital name (Autofills)]]="","",IFERROR(K51*(1+Table1[[#This Row],[Cumulative Inflation Adjustment (Autofills)]]),0))</f>
        <v/>
      </c>
      <c r="O51" s="344" t="str">
        <f>IF(Table1[[#This Row],[Hospital name (Autofills)]]="","",IFERROR(L51*(1+Table1[[#This Row],[Cumulative Inflation Adjustment (Autofills)]]),0))</f>
        <v/>
      </c>
      <c r="P51" s="345" t="str">
        <f>IF(Table1[[#This Row],[Hospital name (Autofills)]]="","",IFERROR(N51/O51,0))</f>
        <v/>
      </c>
      <c r="Q51" s="346" t="str">
        <f>IF(Table1[[#This Row],[Hospital name (Autofills)]]="","",IFERROR(($N51*($G$10+1)^Q$28)/($O51*($G$9+1)^Q$28),0))</f>
        <v/>
      </c>
      <c r="R51" s="346" t="str">
        <f>IF(Table1[[#This Row],[Hospital name (Autofills)]]="","",IFERROR(($N51*($G$10+1)^R$28)/($O51*($G$9+1)^R$28),0))</f>
        <v/>
      </c>
      <c r="S51" s="346" t="str">
        <f>IF(Table1[[#This Row],[Hospital name (Autofills)]]="","",IFERROR(($N51*($G$10+1)^S$28)/($O51*($G$9+1)^S$28),0))</f>
        <v/>
      </c>
      <c r="T51" s="346" t="str">
        <f>IF(Table1[[#This Row],[Hospital name (Autofills)]]="","",IFERROR(($N51*($G$10+1)^T$28)/($O51*($G$9+1)^T$28),0))</f>
        <v/>
      </c>
      <c r="U51" s="346" t="str">
        <f>IF(Table1[[#This Row],[Hospital name (Autofills)]]="","",IFERROR(($N51*($G$10+1)^U$28)/($O51*($G$9+1)^U$28),0))</f>
        <v/>
      </c>
      <c r="V51" s="346" t="str">
        <f>IF(Table1[[#This Row],[Hospital name (Autofills)]]="","",IFERROR(($N51*($G$10+1)^V$28)/($O51*($G$9+1)^V$28),0))</f>
        <v/>
      </c>
      <c r="W51" s="346" t="str">
        <f>IF(Table1[[#This Row],[Hospital name (Autofills)]]="","",IFERROR(($N51*($G$10+1)^W$28)/($O51*($G$9+1)^W$28),0))</f>
        <v/>
      </c>
      <c r="X51" s="346" t="str">
        <f>IF(Table1[[#This Row],[Hospital name (Autofills)]]="","",IFERROR(($N51*($G$10+1)^X$28)/($O51*($G$9+1)^X$28),0))</f>
        <v/>
      </c>
      <c r="Y51" s="346" t="str">
        <f>IF(Table1[[#This Row],[Hospital name (Autofills)]]="","",IFERROR(($N51*($G$10+1)^Y$28)/($O51*($G$9+1)^Y$28),0))</f>
        <v/>
      </c>
      <c r="Z51" s="347" t="str">
        <f>IF(Table1[[#This Row],[Hospital name (Autofills)]]="","",IFERROR(($N51*($G$10+1)^Z$28)/($O51*($G$9+1)^Z$28),0))</f>
        <v/>
      </c>
      <c r="AA51" s="345" t="str">
        <f>IF(Table1[[#This Row],[Hospital name (Autofills)]]="","",IFERROR(N51/O51,0))</f>
        <v/>
      </c>
      <c r="AB51" s="368" t="str">
        <f>IF(Table1[[#This Row],[Hospital name (Autofills)]]="","",IFERROR(IF($J51="Y",Q51,IF($G$19="N",Q51,($N51*($G$10+1)^IF(AB$28&lt;$G$21,AB$28,$G$21-1)*($G$20+1)^(MAX((AB$28-$G$21+1),0)))/($O51*($G$9+1)^AB$28))),0))</f>
        <v/>
      </c>
      <c r="AC51" s="368" t="str">
        <f>IF(Table1[[#This Row],[Hospital name (Autofills)]]="","",IFERROR(IF($J51="Y",R51,IF($G$19="N",R51,($N51*($G$10+1)^IF(AC$28&lt;$G$21,AC$28,$G$21-1)*($G$20+1)^(MAX((AC$28-$G$21+1),0)))/($O51*($G$9+1)^AC$28))),0))</f>
        <v/>
      </c>
      <c r="AD51" s="368" t="str">
        <f>IF(Table1[[#This Row],[Hospital name (Autofills)]]="","",IFERROR(IF($J51="Y",S51,IF($G$19="N",S51,($N51*($G$10+1)^IF(AD$28&lt;$G$21,AD$28,$G$21-1)*($G$20+1)^(MAX((AD$28-$G$21+1),0)))/($O51*($G$9+1)^AD$28))),0))</f>
        <v/>
      </c>
      <c r="AE51" s="368" t="str">
        <f>IF(Table1[[#This Row],[Hospital name (Autofills)]]="","",IFERROR(IF($J51="Y",T51,IF($G$19="N",T51,($N51*($G$10+1)^IF(AE$28&lt;$G$21,AE$28,$G$21-1)*($G$20+1)^(MAX((AE$28-$G$21+1),0)))/($O51*($G$9+1)^AE$28))),0))</f>
        <v/>
      </c>
      <c r="AF51" s="368" t="str">
        <f>IF(Table1[[#This Row],[Hospital name (Autofills)]]="","",IFERROR(IF($J51="Y",U51,IF($G$19="N",U51,($N51*($G$10+1)^IF(AF$28&lt;$G$21,AF$28,$G$21-1)*($G$20+1)^(MAX((AF$28-$G$21+1),0)))/($O51*($G$9+1)^AF$28))),0))</f>
        <v/>
      </c>
      <c r="AG51" s="368" t="str">
        <f>IF(Table1[[#This Row],[Hospital name (Autofills)]]="","",IFERROR(IF($J51="Y",V51,IF($G$19="N",V51,($N51*($G$10+1)^IF(AG$28&lt;$G$21,AG$28,$G$21-1)*($G$20+1)^(MAX((AG$28-$G$21+1),0)))/($O51*($G$9+1)^AG$28))),0))</f>
        <v/>
      </c>
      <c r="AH51" s="368" t="str">
        <f>IF(Table1[[#This Row],[Hospital name (Autofills)]]="","",IFERROR(IF($J51="Y",W51,IF($G$19="N",W51,($N51*($G$10+1)^IF(AH$28&lt;$G$21,AH$28,$G$21-1)*($G$20+1)^(MAX((AH$28-$G$21+1),0)))/($O51*($G$9+1)^AH$28))),0))</f>
        <v/>
      </c>
      <c r="AI51" s="368" t="str">
        <f>IF(Table1[[#This Row],[Hospital name (Autofills)]]="","",IFERROR(IF($J51="Y",X51,IF($G$19="N",X51,($N51*($G$10+1)^IF(AI$28&lt;$G$21,AI$28,$G$21-1)*($G$20+1)^(MAX((AI$28-$G$21+1),0)))/($O51*($G$9+1)^AI$28))),0))</f>
        <v/>
      </c>
      <c r="AJ51" s="368" t="str">
        <f>IF(Table1[[#This Row],[Hospital name (Autofills)]]="","",IFERROR(IF($J51="Y",Y51,IF($G$19="N",Y51,($N51*($G$10+1)^IF(AJ$28&lt;$G$21,AJ$28,$G$21-1)*($G$20+1)^(MAX((AJ$28-$G$21+1),0)))/($O51*($G$9+1)^AJ$28))),0))</f>
        <v/>
      </c>
      <c r="AK51" s="369" t="str">
        <f>IF(Table1[[#This Row],[Hospital name (Autofills)]]="","",IFERROR(IF($J51="Y",Z51,IF($G$19="N",Z51,($N51*($G$10+1)^IF(AK$28&lt;$G$21,AK$28,$G$21-1)*($G$20+1)^(MAX((AK$28-$G$21+1),0)))/($O51*($G$9+1)^AK$28))),0))</f>
        <v/>
      </c>
      <c r="AL51" s="349" t="str">
        <f t="shared" si="0"/>
        <v/>
      </c>
      <c r="AM51" s="350" t="str">
        <f>IF(Table1[[#This Row],[Hospital name (Autofills)]]="","",IF(AND($I51="Y", $G$17="Y"), AB51,
    IF(OR(AND($G$13="Y", AM$28 &gt;= $G$14), $G$13="N"),
        IF(OR(AB51 &gt;= $G$12, AL51 = $G$12),
            $G$12,
            AB51),
        AB51))
)</f>
        <v/>
      </c>
      <c r="AN51" s="350" t="str">
        <f>IF(Table1[[#This Row],[Hospital name (Autofills)]]="","",IF(AND($I51="Y", $G$17="Y"), AC51,
    IF(OR(AND($G$13="Y", AN$28 &gt;= $G$14), $G$13="N"),
        IF(OR(AC51 &gt;= $G$12, AM51 = $G$12),
            $G$12,
            AC51),
        AC51)
))</f>
        <v/>
      </c>
      <c r="AO51" s="350" t="str">
        <f>IF(Table1[[#This Row],[Hospital name (Autofills)]]="","",IF(AND($I51="Y", $G$17="Y"), AD51,
    IF(OR(AND($G$13="Y", AO$28 &gt;= $G$14), $G$13="N"),
        IF(OR(AD51 &gt;= $G$12, AN51 = $G$12),
            MIN(AD51,$G$12),
            AD51),
        AD51)
))</f>
        <v/>
      </c>
      <c r="AP51" s="350" t="str">
        <f>IF(Table1[[#This Row],[Hospital name (Autofills)]]="","",IF(AND($I51="Y", $G$17="Y"), AE51,
    IF(OR(AND($G$13="Y", AP$28 &gt;= $G$14), $G$13="N"),
        IF(OR(AE51 &gt;= $G$12, AO51 = $G$12),
            MIN(AE51,$G$12),
            AE51),
        AE51)
))</f>
        <v/>
      </c>
      <c r="AQ51" s="350" t="str">
        <f>IF(Table1[[#This Row],[Hospital name (Autofills)]]="","",IF(AND($I51="Y", $G$17="Y"), AF51,
    IF(OR(AND($G$13="Y", AQ$28 &gt;= $G$14), $G$13="N"),
        IF(OR(AF51 &gt;= $G$12, AP51 = $G$12),
            MIN(AF51,$G$12),
            AF51),
        AF51)
))</f>
        <v/>
      </c>
      <c r="AR51" s="350" t="str">
        <f>IF(Table1[[#This Row],[Hospital name (Autofills)]]="","",IF(AND($I51="Y", $G$17="Y"), AG51,
    IF(OR(AND($G$13="Y", AR$28 &gt;= $G$14), $G$13="N"),
        IF(OR(AG51 &gt;= $G$12, AQ51 = $G$12),
            MIN(AG51,$G$12),
            AG51),
        AG51)
))</f>
        <v/>
      </c>
      <c r="AS51" s="350" t="str">
        <f>IF(Table1[[#This Row],[Hospital name (Autofills)]]="","",IF(AND($I51="Y", $G$17="Y"), AH51,
    IF(OR(AND($G$13="Y", AS$28 &gt;= $G$14), $G$13="N"),
        IF(OR(AH51 &gt;= $G$12, AR51 = $G$12),
            MIN(AH51,$G$12),
            AH51),
        AH51)
))</f>
        <v/>
      </c>
      <c r="AT51" s="350" t="str">
        <f>IF(Table1[[#This Row],[Hospital name (Autofills)]]="","",IF(AND($I51="Y", $G$17="Y"), AI51,
    IF(OR(AND($G$13="Y", AT$28 &gt;= $G$14), $G$13="N"),
        IF(OR(AI51 &gt;= $G$12, AS51 = $G$12),
            MIN(AI51,$G$12),
            AI51),
        AI51)
))</f>
        <v/>
      </c>
      <c r="AU51" s="350" t="str">
        <f>IF(Table1[[#This Row],[Hospital name (Autofills)]]="","",IF(AND($I51="Y", $G$17="Y"), AJ51,
    IF(OR(AND($G$13="Y", AU$28 &gt;= $G$14), $G$13="N"),
        IF(OR(AJ51 &gt;= $G$12, AT51 = $G$12),
            MIN(AJ51,$G$12),
            AJ51),
        AJ51)
))</f>
        <v/>
      </c>
      <c r="AV51" s="350" t="str">
        <f>IF(Table1[[#This Row],[Hospital name (Autofills)]]="","",IF(AND($I51="Y", $G$17="Y"), AK51,
    IF(OR(AND($G$13="Y", AV$28 &gt;= $G$14), $G$13="N"),
        IF(OR(AK51 &gt;= $G$12, AU51 = $G$12),
            MIN(AK51,$G$12),
            AK51),
        AK51)
))</f>
        <v/>
      </c>
      <c r="AW51" s="345" t="str">
        <f>IFERROR(Table1[[#This Row],[Year 0 Relative Price]],"")</f>
        <v/>
      </c>
      <c r="AX51" s="350" t="str">
        <f t="shared" si="1"/>
        <v/>
      </c>
      <c r="AY51" s="350" t="str">
        <f t="shared" si="2"/>
        <v/>
      </c>
      <c r="AZ51" s="350" t="str">
        <f t="shared" si="3"/>
        <v/>
      </c>
      <c r="BA51" s="350" t="str">
        <f t="shared" si="4"/>
        <v/>
      </c>
      <c r="BB51" s="350" t="str">
        <f t="shared" si="5"/>
        <v/>
      </c>
      <c r="BC51" s="350" t="str">
        <f t="shared" si="6"/>
        <v/>
      </c>
      <c r="BD51" s="350" t="str">
        <f t="shared" si="7"/>
        <v/>
      </c>
      <c r="BE51" s="350" t="str">
        <f t="shared" si="8"/>
        <v/>
      </c>
      <c r="BF51" s="350" t="str">
        <f t="shared" si="9"/>
        <v/>
      </c>
      <c r="BG51" s="351" t="str">
        <f t="shared" si="10"/>
        <v/>
      </c>
      <c r="BH51" s="352" t="str">
        <f>IF(Table1[[#This Row],[Hospital name (Autofills)]]="","",IFERROR($N51*($G$10+1)^BH$28,0))</f>
        <v/>
      </c>
      <c r="BI51" s="353" t="str">
        <f>IF(Table1[[#This Row],[Hospital name (Autofills)]]="","",IFERROR($N51*($G$10+1)^BI$28,0))</f>
        <v/>
      </c>
      <c r="BJ51" s="353" t="str">
        <f>IF(Table1[[#This Row],[Hospital name (Autofills)]]="","",IFERROR($N51*($G$10+1)^BJ$28,0))</f>
        <v/>
      </c>
      <c r="BK51" s="353" t="str">
        <f>IF(Table1[[#This Row],[Hospital name (Autofills)]]="","",IFERROR($N51*($G$10+1)^BK$28,0))</f>
        <v/>
      </c>
      <c r="BL51" s="353" t="str">
        <f>IF(Table1[[#This Row],[Hospital name (Autofills)]]="","",IFERROR($N51*($G$10+1)^BL$28,0))</f>
        <v/>
      </c>
      <c r="BM51" s="353" t="str">
        <f>IF(Table1[[#This Row],[Hospital name (Autofills)]]="","",IFERROR($N51*($G$10+1)^BM$28,0))</f>
        <v/>
      </c>
      <c r="BN51" s="353" t="str">
        <f>IF(Table1[[#This Row],[Hospital name (Autofills)]]="","",IFERROR($N51*($G$10+1)^BN$28,0))</f>
        <v/>
      </c>
      <c r="BO51" s="353" t="str">
        <f>IF(Table1[[#This Row],[Hospital name (Autofills)]]="","",IFERROR($N51*($G$10+1)^BO$28,0))</f>
        <v/>
      </c>
      <c r="BP51" s="353" t="str">
        <f>IF(Table1[[#This Row],[Hospital name (Autofills)]]="","",IFERROR($N51*($G$10+1)^BP$28,0))</f>
        <v/>
      </c>
      <c r="BQ51" s="354" t="str">
        <f>IF(Table1[[#This Row],[Hospital name (Autofills)]]="","",IFERROR($N51*($G$10+1)^BQ$28,0))</f>
        <v/>
      </c>
      <c r="BR51" s="357" t="str">
        <f>IF(Table1[[#This Row],[Hospital name (Autofills)]]="","",IFERROR(($O51*((1+$G$9)^(BR$28)))*(AB51),0))</f>
        <v/>
      </c>
      <c r="BS51" s="362" t="str">
        <f>IF(Table1[[#This Row],[Hospital name (Autofills)]]="","",IFERROR(($O51*((1+$G$9)^(BS$28)))*(AC51),0))</f>
        <v/>
      </c>
      <c r="BT51" s="362" t="str">
        <f>IF(Table1[[#This Row],[Hospital name (Autofills)]]="","",IFERROR(($O51*((1+$G$9)^(BT$28)))*(AD51),0))</f>
        <v/>
      </c>
      <c r="BU51" s="362" t="str">
        <f>IF(Table1[[#This Row],[Hospital name (Autofills)]]="","",IFERROR(($O51*((1+$G$9)^(BU$28)))*(AE51),0))</f>
        <v/>
      </c>
      <c r="BV51" s="362" t="str">
        <f>IF(Table1[[#This Row],[Hospital name (Autofills)]]="","",IFERROR(($O51*((1+$G$9)^(BV$28)))*(AF51),0))</f>
        <v/>
      </c>
      <c r="BW51" s="362" t="str">
        <f>IF(Table1[[#This Row],[Hospital name (Autofills)]]="","",IFERROR(($O51*((1+$G$9)^(BW$28)))*(AG51),0))</f>
        <v/>
      </c>
      <c r="BX51" s="362" t="str">
        <f>IF(Table1[[#This Row],[Hospital name (Autofills)]]="","",IFERROR(($O51*((1+$G$9)^(BX$28)))*(AH51),0))</f>
        <v/>
      </c>
      <c r="BY51" s="362" t="str">
        <f>IF(Table1[[#This Row],[Hospital name (Autofills)]]="","",IFERROR(($O51*((1+$G$9)^(BY$28)))*(AI51),0))</f>
        <v/>
      </c>
      <c r="BZ51" s="362" t="str">
        <f>IF(Table1[[#This Row],[Hospital name (Autofills)]]="","",IFERROR(($O51*((1+$G$9)^(BZ$28)))*(AJ51),0))</f>
        <v/>
      </c>
      <c r="CA51" s="370" t="str">
        <f>IF(Table1[[#This Row],[Hospital name (Autofills)]]="","",IFERROR(($O51*((1+$G$9)^(CA$28)))*(AK51),0))</f>
        <v/>
      </c>
      <c r="CB51" s="343" t="str">
        <f>IF(Table1[[#This Row],[Hospital name (Autofills)]]="","",IFERROR(($O51*((1+$G$9)^(CB$28)))*(AM51),0))</f>
        <v/>
      </c>
      <c r="CC51" s="362" t="str">
        <f>IF(Table1[[#This Row],[Hospital name (Autofills)]]="","",IFERROR(($O51*((1+$G$9)^(CC$28)))*(AN51),0))</f>
        <v/>
      </c>
      <c r="CD51" s="362" t="str">
        <f>IF(Table1[[#This Row],[Hospital name (Autofills)]]="","",IFERROR(($O51*((1+$G$9)^(CD$28)))*(AO51),0))</f>
        <v/>
      </c>
      <c r="CE51" s="362" t="str">
        <f>IF(Table1[[#This Row],[Hospital name (Autofills)]]="","",IFERROR(($O51*((1+$G$9)^(CE$28)))*(AP51),0))</f>
        <v/>
      </c>
      <c r="CF51" s="362" t="str">
        <f>IF(Table1[[#This Row],[Hospital name (Autofills)]]="","",IFERROR(($O51*((1+$G$9)^(CF$28)))*(AQ51),0))</f>
        <v/>
      </c>
      <c r="CG51" s="362" t="str">
        <f>IF(Table1[[#This Row],[Hospital name (Autofills)]]="","",IFERROR(($O51*((1+$G$9)^(CG$28)))*(AR51),0))</f>
        <v/>
      </c>
      <c r="CH51" s="362" t="str">
        <f>IF(Table1[[#This Row],[Hospital name (Autofills)]]="","",IFERROR(($O51*((1+$G$9)^(CH$28)))*(AS51),0))</f>
        <v/>
      </c>
      <c r="CI51" s="362" t="str">
        <f>IF(Table1[[#This Row],[Hospital name (Autofills)]]="","",IFERROR(($O51*((1+$G$9)^(CI$28)))*(AT51),0))</f>
        <v/>
      </c>
      <c r="CJ51" s="362" t="str">
        <f>IF(Table1[[#This Row],[Hospital name (Autofills)]]="","",IFERROR(($O51*((1+$G$9)^(CJ$28)))*(AU51),0))</f>
        <v/>
      </c>
      <c r="CK51" s="344" t="str">
        <f>IF(Table1[[#This Row],[Hospital name (Autofills)]]="","",IFERROR(($O51*((1+$G$9)^(CK$28)))*(AV51),0))</f>
        <v/>
      </c>
      <c r="CL51" s="357" t="str">
        <f>IF(Table1[[#This Row],[Hospital name (Autofills)]]="","",IFERROR(($O51*((1+$G$9)^(CL$28)))*(AX51),0))</f>
        <v/>
      </c>
      <c r="CM51" s="362" t="str">
        <f>IF(Table1[[#This Row],[Hospital name (Autofills)]]="","",IFERROR(($O51*((1+$G$9)^(CM$28)))*(AY51),0))</f>
        <v/>
      </c>
      <c r="CN51" s="362" t="str">
        <f>IF(Table1[[#This Row],[Hospital name (Autofills)]]="","",IFERROR(($O51*((1+$G$9)^(CN$28)))*(AZ51),0))</f>
        <v/>
      </c>
      <c r="CO51" s="362" t="str">
        <f>IF(Table1[[#This Row],[Hospital name (Autofills)]]="","",IFERROR(($O51*((1+$G$9)^(CO$28)))*(BA51),0))</f>
        <v/>
      </c>
      <c r="CP51" s="362" t="str">
        <f>IF(Table1[[#This Row],[Hospital name (Autofills)]]="","",IFERROR(($O51*((1+$G$9)^(CP$28)))*(BB51),0))</f>
        <v/>
      </c>
      <c r="CQ51" s="362" t="str">
        <f>IF(Table1[[#This Row],[Hospital name (Autofills)]]="","",IFERROR(($O51*((1+$G$9)^(CQ$28)))*(BC51),0))</f>
        <v/>
      </c>
      <c r="CR51" s="362" t="str">
        <f>IF(Table1[[#This Row],[Hospital name (Autofills)]]="","",IFERROR(($O51*((1+$G$9)^(CR$28)))*(BD51),0))</f>
        <v/>
      </c>
      <c r="CS51" s="362" t="str">
        <f>IF(Table1[[#This Row],[Hospital name (Autofills)]]="","",IFERROR(($O51*((1+$G$9)^(CS$28)))*(BE51),0))</f>
        <v/>
      </c>
      <c r="CT51" s="362" t="str">
        <f>IF(Table1[[#This Row],[Hospital name (Autofills)]]="","",IFERROR(($O51*((1+$G$9)^(CT$28)))*(BF51),0))</f>
        <v/>
      </c>
      <c r="CU51" s="370" t="str">
        <f>IF(Table1[[#This Row],[Hospital name (Autofills)]]="","",IFERROR(($O51*((1+$G$9)^(CU$28)))*(BG51),0))</f>
        <v/>
      </c>
      <c r="CV51" s="371" t="str">
        <f>IF(Table1[[#This Row],[Hospital name (Autofills)]]="","",BH51-BR51)</f>
        <v/>
      </c>
      <c r="CW51" s="372" t="str">
        <f>IF(Table1[[#This Row],[Hospital name (Autofills)]]="","",BI51-BS51)</f>
        <v/>
      </c>
      <c r="CX51" s="372" t="str">
        <f>IF(Table1[[#This Row],[Hospital name (Autofills)]]="","",BJ51-BT51)</f>
        <v/>
      </c>
      <c r="CY51" s="372" t="str">
        <f>IF(Table1[[#This Row],[Hospital name (Autofills)]]="","",BK51-BU51)</f>
        <v/>
      </c>
      <c r="CZ51" s="372" t="str">
        <f>IF(Table1[[#This Row],[Hospital name (Autofills)]]="","",BL51-BV51)</f>
        <v/>
      </c>
      <c r="DA51" s="372" t="str">
        <f>IF(Table1[[#This Row],[Hospital name (Autofills)]]="","",BM51-BW51)</f>
        <v/>
      </c>
      <c r="DB51" s="372" t="str">
        <f>IF(Table1[[#This Row],[Hospital name (Autofills)]]="","",BN51-BX51)</f>
        <v/>
      </c>
      <c r="DC51" s="372" t="str">
        <f>IF(Table1[[#This Row],[Hospital name (Autofills)]]="","",BO51-BY51)</f>
        <v/>
      </c>
      <c r="DD51" s="372" t="str">
        <f>IF(Table1[[#This Row],[Hospital name (Autofills)]]="","",BP51-BZ51)</f>
        <v/>
      </c>
      <c r="DE51" s="373" t="str">
        <f>IF(Table1[[#This Row],[Hospital name (Autofills)]]="","",BQ51-CA51)</f>
        <v/>
      </c>
      <c r="DF51" s="374" t="str">
        <f>IF(Table1[[#This Row],[Hospital name (Autofills)]]="","",SUM(Table1[[#This Row],[Year 1 Savings with Price Growth Cap Alone (millions)]:[Year 10 Savings with Price Growth Cap Alone (millions)]]))</f>
        <v/>
      </c>
      <c r="DG51" s="357" t="str">
        <f>IF(Table1[[#This Row],[Hospital name (Autofills)]]="","",BH51-CB51)</f>
        <v/>
      </c>
      <c r="DH51" s="362" t="str">
        <f>IF(Table1[[#This Row],[Hospital name (Autofills)]]="","",BI51-CC51)</f>
        <v/>
      </c>
      <c r="DI51" s="362" t="str">
        <f>IF(Table1[[#This Row],[Hospital name (Autofills)]]="","",BJ51-CD51)</f>
        <v/>
      </c>
      <c r="DJ51" s="362" t="str">
        <f>IF(Table1[[#This Row],[Hospital name (Autofills)]]="","",BK51-CE51)</f>
        <v/>
      </c>
      <c r="DK51" s="362" t="str">
        <f>IF(Table1[[#This Row],[Hospital name (Autofills)]]="","",BL51-CF51)</f>
        <v/>
      </c>
      <c r="DL51" s="362" t="str">
        <f>IF(Table1[[#This Row],[Hospital name (Autofills)]]="","",BM51-CG51)</f>
        <v/>
      </c>
      <c r="DM51" s="362" t="str">
        <f>IF(Table1[[#This Row],[Hospital name (Autofills)]]="","",BN51-CH51)</f>
        <v/>
      </c>
      <c r="DN51" s="362" t="str">
        <f>IF(Table1[[#This Row],[Hospital name (Autofills)]]="","",BO51-CI51)</f>
        <v/>
      </c>
      <c r="DO51" s="362" t="str">
        <f>IF(Table1[[#This Row],[Hospital name (Autofills)]]="","",BP51-CJ51)</f>
        <v/>
      </c>
      <c r="DP51" s="362" t="str">
        <f>IF(Table1[[#This Row],[Hospital name (Autofills)]]="","",BQ51-CK51)</f>
        <v/>
      </c>
      <c r="DQ51" s="362" t="str">
        <f>IF(Table1[[#This Row],[Hospital name (Autofills)]]="","",SUM(Table1[[#This Row],[Year 1 Savings with Price Growth Cap + Price Cap (No Glide Path) (millions)]:[Year 10 Savings with Price Growth Cap + Price Cap (No Glide Path) (millions)]]))</f>
        <v/>
      </c>
      <c r="DR51" s="363" t="str">
        <f>IF(Table1[[#This Row],[Hospital name (Autofills)]]="","",BH51-CL51)</f>
        <v/>
      </c>
      <c r="DS51" s="364" t="str">
        <f>IF(Table1[[#This Row],[Hospital name (Autofills)]]="","",BI51-CM51)</f>
        <v/>
      </c>
      <c r="DT51" s="364" t="str">
        <f>IF(Table1[[#This Row],[Hospital name (Autofills)]]="","",BJ51-CN51)</f>
        <v/>
      </c>
      <c r="DU51" s="364" t="str">
        <f>IF(Table1[[#This Row],[Hospital name (Autofills)]]="","",BK51-CO51)</f>
        <v/>
      </c>
      <c r="DV51" s="364" t="str">
        <f>IF(Table1[[#This Row],[Hospital name (Autofills)]]="","",BL51-CP51)</f>
        <v/>
      </c>
      <c r="DW51" s="364" t="str">
        <f>IF(Table1[[#This Row],[Hospital name (Autofills)]]="","",BM51-CQ51)</f>
        <v/>
      </c>
      <c r="DX51" s="364" t="str">
        <f>IF(Table1[[#This Row],[Hospital name (Autofills)]]="","",BN51-CR51)</f>
        <v/>
      </c>
      <c r="DY51" s="364" t="str">
        <f>IF(Table1[[#This Row],[Hospital name (Autofills)]]="","",BO51-CS51)</f>
        <v/>
      </c>
      <c r="DZ51" s="364" t="str">
        <f>IF(Table1[[#This Row],[Hospital name (Autofills)]]="","",BP51-CT51)</f>
        <v/>
      </c>
      <c r="EA51" s="364" t="str">
        <f>IF(Table1[[#This Row],[Hospital name (Autofills)]]="","",BQ51-CU51)</f>
        <v/>
      </c>
      <c r="EB51" s="365" t="str">
        <f>IF(Table1[[#This Row],[Hospital name (Autofills)]]="","",SUM(Table1[[#This Row],[Year 1 Savings with Price Growth Cap + Price Cap Glide Path (millions)]:[Year 10 Savings with Price Growth Cap + Price Cap Glide Path (millions)]]))</f>
        <v/>
      </c>
    </row>
    <row r="52" spans="2:134" ht="12" customHeight="1">
      <c r="B52" s="292"/>
      <c r="C52" s="337" t="str">
        <f>IF(B52=0,"",_xlfn.XLOOKUP(B52,'4. User Repricing Data'!A:A,'4. User Repricing Data'!B:B,""))</f>
        <v/>
      </c>
      <c r="D52" s="292" t="str">
        <f>IF(B52=0,"",_xlfn.XLOOKUP(B52,'4. User Repricing Data'!A:A,'4. User Repricing Data'!D:D,""))</f>
        <v/>
      </c>
      <c r="E52" s="108" t="str">
        <f>IF(B52=0,"",_xlfn.XLOOKUP(B52,'4. User Repricing Data'!A:A,'4. User Repricing Data'!F:F,""))</f>
        <v/>
      </c>
      <c r="F52" s="338" t="str">
        <f>IF(B52=0,"",_xlfn.XLOOKUP(B52,'4. User Repricing Data'!A:A,'4. User Repricing Data'!E:E,""))</f>
        <v/>
      </c>
      <c r="G52" s="108" t="str">
        <f>IF(G$29="CAH",Table1[[#This Row],[CAH? (Y/N) (Autofills)]],"")</f>
        <v/>
      </c>
      <c r="H52" s="109" t="str">
        <f>IF(H$29="CAH",Table1[[#This Row],[CAH? (Y/N) (Autofills)]],"")</f>
        <v/>
      </c>
      <c r="I52" s="366" t="str">
        <f>IF(Table1[[#This Row],[Hospital name (Autofills)]]="","",IF(OR(AND(G52="Y",$G$17="Y"),AND(H52="Y",$G$18="Y")),"Y","N"))</f>
        <v/>
      </c>
      <c r="J52" s="366" t="str">
        <f>IF(Table1[[#This Row],[Hospital name (Autofills)]]="","",IF(OR(AND(G52="Y",$G$22="Y",$G$19="Y"),AND(H52="Y",$G$23="Y",$G$19="Y")),"Y","N"))</f>
        <v/>
      </c>
      <c r="K52" s="367" t="str">
        <f>IF(Table1[[#This Row],[Hospital name (Autofills)]]="","",_xlfn.XLOOKUP(B52,'4. User Repricing Data'!A:A,'4. User Repricing Data'!G:G))</f>
        <v/>
      </c>
      <c r="L52" s="364" t="str">
        <f>IF(Table1[[#This Row],[Hospital name (Autofills)]]="","",_xlfn.XLOOKUP(B52,'4. User Repricing Data'!A:A,'4. User Repricing Data'!H:H))</f>
        <v/>
      </c>
      <c r="M52" s="342" t="str">
        <f>IF(Table1[[#This Row],[Hospital name (Autofills)]]="","",((1+G$7)^G$6-1))</f>
        <v/>
      </c>
      <c r="N52" s="343" t="str">
        <f>IF(Table1[[#This Row],[Hospital name (Autofills)]]="","",IFERROR(K52*(1+Table1[[#This Row],[Cumulative Inflation Adjustment (Autofills)]]),0))</f>
        <v/>
      </c>
      <c r="O52" s="344" t="str">
        <f>IF(Table1[[#This Row],[Hospital name (Autofills)]]="","",IFERROR(L52*(1+Table1[[#This Row],[Cumulative Inflation Adjustment (Autofills)]]),0))</f>
        <v/>
      </c>
      <c r="P52" s="345" t="str">
        <f>IF(Table1[[#This Row],[Hospital name (Autofills)]]="","",IFERROR(N52/O52,0))</f>
        <v/>
      </c>
      <c r="Q52" s="346" t="str">
        <f>IF(Table1[[#This Row],[Hospital name (Autofills)]]="","",IFERROR(($N52*($G$10+1)^Q$28)/($O52*($G$9+1)^Q$28),0))</f>
        <v/>
      </c>
      <c r="R52" s="346" t="str">
        <f>IF(Table1[[#This Row],[Hospital name (Autofills)]]="","",IFERROR(($N52*($G$10+1)^R$28)/($O52*($G$9+1)^R$28),0))</f>
        <v/>
      </c>
      <c r="S52" s="346" t="str">
        <f>IF(Table1[[#This Row],[Hospital name (Autofills)]]="","",IFERROR(($N52*($G$10+1)^S$28)/($O52*($G$9+1)^S$28),0))</f>
        <v/>
      </c>
      <c r="T52" s="346" t="str">
        <f>IF(Table1[[#This Row],[Hospital name (Autofills)]]="","",IFERROR(($N52*($G$10+1)^T$28)/($O52*($G$9+1)^T$28),0))</f>
        <v/>
      </c>
      <c r="U52" s="346" t="str">
        <f>IF(Table1[[#This Row],[Hospital name (Autofills)]]="","",IFERROR(($N52*($G$10+1)^U$28)/($O52*($G$9+1)^U$28),0))</f>
        <v/>
      </c>
      <c r="V52" s="346" t="str">
        <f>IF(Table1[[#This Row],[Hospital name (Autofills)]]="","",IFERROR(($N52*($G$10+1)^V$28)/($O52*($G$9+1)^V$28),0))</f>
        <v/>
      </c>
      <c r="W52" s="346" t="str">
        <f>IF(Table1[[#This Row],[Hospital name (Autofills)]]="","",IFERROR(($N52*($G$10+1)^W$28)/($O52*($G$9+1)^W$28),0))</f>
        <v/>
      </c>
      <c r="X52" s="346" t="str">
        <f>IF(Table1[[#This Row],[Hospital name (Autofills)]]="","",IFERROR(($N52*($G$10+1)^X$28)/($O52*($G$9+1)^X$28),0))</f>
        <v/>
      </c>
      <c r="Y52" s="346" t="str">
        <f>IF(Table1[[#This Row],[Hospital name (Autofills)]]="","",IFERROR(($N52*($G$10+1)^Y$28)/($O52*($G$9+1)^Y$28),0))</f>
        <v/>
      </c>
      <c r="Z52" s="347" t="str">
        <f>IF(Table1[[#This Row],[Hospital name (Autofills)]]="","",IFERROR(($N52*($G$10+1)^Z$28)/($O52*($G$9+1)^Z$28),0))</f>
        <v/>
      </c>
      <c r="AA52" s="345" t="str">
        <f>IF(Table1[[#This Row],[Hospital name (Autofills)]]="","",IFERROR(N52/O52,0))</f>
        <v/>
      </c>
      <c r="AB52" s="368" t="str">
        <f>IF(Table1[[#This Row],[Hospital name (Autofills)]]="","",IFERROR(IF($J52="Y",Q52,IF($G$19="N",Q52,($N52*($G$10+1)^IF(AB$28&lt;$G$21,AB$28,$G$21-1)*($G$20+1)^(MAX((AB$28-$G$21+1),0)))/($O52*($G$9+1)^AB$28))),0))</f>
        <v/>
      </c>
      <c r="AC52" s="368" t="str">
        <f>IF(Table1[[#This Row],[Hospital name (Autofills)]]="","",IFERROR(IF($J52="Y",R52,IF($G$19="N",R52,($N52*($G$10+1)^IF(AC$28&lt;$G$21,AC$28,$G$21-1)*($G$20+1)^(MAX((AC$28-$G$21+1),0)))/($O52*($G$9+1)^AC$28))),0))</f>
        <v/>
      </c>
      <c r="AD52" s="368" t="str">
        <f>IF(Table1[[#This Row],[Hospital name (Autofills)]]="","",IFERROR(IF($J52="Y",S52,IF($G$19="N",S52,($N52*($G$10+1)^IF(AD$28&lt;$G$21,AD$28,$G$21-1)*($G$20+1)^(MAX((AD$28-$G$21+1),0)))/($O52*($G$9+1)^AD$28))),0))</f>
        <v/>
      </c>
      <c r="AE52" s="368" t="str">
        <f>IF(Table1[[#This Row],[Hospital name (Autofills)]]="","",IFERROR(IF($J52="Y",T52,IF($G$19="N",T52,($N52*($G$10+1)^IF(AE$28&lt;$G$21,AE$28,$G$21-1)*($G$20+1)^(MAX((AE$28-$G$21+1),0)))/($O52*($G$9+1)^AE$28))),0))</f>
        <v/>
      </c>
      <c r="AF52" s="368" t="str">
        <f>IF(Table1[[#This Row],[Hospital name (Autofills)]]="","",IFERROR(IF($J52="Y",U52,IF($G$19="N",U52,($N52*($G$10+1)^IF(AF$28&lt;$G$21,AF$28,$G$21-1)*($G$20+1)^(MAX((AF$28-$G$21+1),0)))/($O52*($G$9+1)^AF$28))),0))</f>
        <v/>
      </c>
      <c r="AG52" s="368" t="str">
        <f>IF(Table1[[#This Row],[Hospital name (Autofills)]]="","",IFERROR(IF($J52="Y",V52,IF($G$19="N",V52,($N52*($G$10+1)^IF(AG$28&lt;$G$21,AG$28,$G$21-1)*($G$20+1)^(MAX((AG$28-$G$21+1),0)))/($O52*($G$9+1)^AG$28))),0))</f>
        <v/>
      </c>
      <c r="AH52" s="368" t="str">
        <f>IF(Table1[[#This Row],[Hospital name (Autofills)]]="","",IFERROR(IF($J52="Y",W52,IF($G$19="N",W52,($N52*($G$10+1)^IF(AH$28&lt;$G$21,AH$28,$G$21-1)*($G$20+1)^(MAX((AH$28-$G$21+1),0)))/($O52*($G$9+1)^AH$28))),0))</f>
        <v/>
      </c>
      <c r="AI52" s="368" t="str">
        <f>IF(Table1[[#This Row],[Hospital name (Autofills)]]="","",IFERROR(IF($J52="Y",X52,IF($G$19="N",X52,($N52*($G$10+1)^IF(AI$28&lt;$G$21,AI$28,$G$21-1)*($G$20+1)^(MAX((AI$28-$G$21+1),0)))/($O52*($G$9+1)^AI$28))),0))</f>
        <v/>
      </c>
      <c r="AJ52" s="368" t="str">
        <f>IF(Table1[[#This Row],[Hospital name (Autofills)]]="","",IFERROR(IF($J52="Y",Y52,IF($G$19="N",Y52,($N52*($G$10+1)^IF(AJ$28&lt;$G$21,AJ$28,$G$21-1)*($G$20+1)^(MAX((AJ$28-$G$21+1),0)))/($O52*($G$9+1)^AJ$28))),0))</f>
        <v/>
      </c>
      <c r="AK52" s="369" t="str">
        <f>IF(Table1[[#This Row],[Hospital name (Autofills)]]="","",IFERROR(IF($J52="Y",Z52,IF($G$19="N",Z52,($N52*($G$10+1)^IF(AK$28&lt;$G$21,AK$28,$G$21-1)*($G$20+1)^(MAX((AK$28-$G$21+1),0)))/($O52*($G$9+1)^AK$28))),0))</f>
        <v/>
      </c>
      <c r="AL52" s="349" t="str">
        <f t="shared" si="0"/>
        <v/>
      </c>
      <c r="AM52" s="350" t="str">
        <f>IF(Table1[[#This Row],[Hospital name (Autofills)]]="","",IF(AND($I52="Y", $G$17="Y"), AB52,
    IF(OR(AND($G$13="Y", AM$28 &gt;= $G$14), $G$13="N"),
        IF(OR(AB52 &gt;= $G$12, AL52 = $G$12),
            $G$12,
            AB52),
        AB52))
)</f>
        <v/>
      </c>
      <c r="AN52" s="350" t="str">
        <f>IF(Table1[[#This Row],[Hospital name (Autofills)]]="","",IF(AND($I52="Y", $G$17="Y"), AC52,
    IF(OR(AND($G$13="Y", AN$28 &gt;= $G$14), $G$13="N"),
        IF(OR(AC52 &gt;= $G$12, AM52 = $G$12),
            $G$12,
            AC52),
        AC52)
))</f>
        <v/>
      </c>
      <c r="AO52" s="350" t="str">
        <f>IF(Table1[[#This Row],[Hospital name (Autofills)]]="","",IF(AND($I52="Y", $G$17="Y"), AD52,
    IF(OR(AND($G$13="Y", AO$28 &gt;= $G$14), $G$13="N"),
        IF(OR(AD52 &gt;= $G$12, AN52 = $G$12),
            MIN(AD52,$G$12),
            AD52),
        AD52)
))</f>
        <v/>
      </c>
      <c r="AP52" s="350" t="str">
        <f>IF(Table1[[#This Row],[Hospital name (Autofills)]]="","",IF(AND($I52="Y", $G$17="Y"), AE52,
    IF(OR(AND($G$13="Y", AP$28 &gt;= $G$14), $G$13="N"),
        IF(OR(AE52 &gt;= $G$12, AO52 = $G$12),
            MIN(AE52,$G$12),
            AE52),
        AE52)
))</f>
        <v/>
      </c>
      <c r="AQ52" s="350" t="str">
        <f>IF(Table1[[#This Row],[Hospital name (Autofills)]]="","",IF(AND($I52="Y", $G$17="Y"), AF52,
    IF(OR(AND($G$13="Y", AQ$28 &gt;= $G$14), $G$13="N"),
        IF(OR(AF52 &gt;= $G$12, AP52 = $G$12),
            MIN(AF52,$G$12),
            AF52),
        AF52)
))</f>
        <v/>
      </c>
      <c r="AR52" s="350" t="str">
        <f>IF(Table1[[#This Row],[Hospital name (Autofills)]]="","",IF(AND($I52="Y", $G$17="Y"), AG52,
    IF(OR(AND($G$13="Y", AR$28 &gt;= $G$14), $G$13="N"),
        IF(OR(AG52 &gt;= $G$12, AQ52 = $G$12),
            MIN(AG52,$G$12),
            AG52),
        AG52)
))</f>
        <v/>
      </c>
      <c r="AS52" s="350" t="str">
        <f>IF(Table1[[#This Row],[Hospital name (Autofills)]]="","",IF(AND($I52="Y", $G$17="Y"), AH52,
    IF(OR(AND($G$13="Y", AS$28 &gt;= $G$14), $G$13="N"),
        IF(OR(AH52 &gt;= $G$12, AR52 = $G$12),
            MIN(AH52,$G$12),
            AH52),
        AH52)
))</f>
        <v/>
      </c>
      <c r="AT52" s="350" t="str">
        <f>IF(Table1[[#This Row],[Hospital name (Autofills)]]="","",IF(AND($I52="Y", $G$17="Y"), AI52,
    IF(OR(AND($G$13="Y", AT$28 &gt;= $G$14), $G$13="N"),
        IF(OR(AI52 &gt;= $G$12, AS52 = $G$12),
            MIN(AI52,$G$12),
            AI52),
        AI52)
))</f>
        <v/>
      </c>
      <c r="AU52" s="350" t="str">
        <f>IF(Table1[[#This Row],[Hospital name (Autofills)]]="","",IF(AND($I52="Y", $G$17="Y"), AJ52,
    IF(OR(AND($G$13="Y", AU$28 &gt;= $G$14), $G$13="N"),
        IF(OR(AJ52 &gt;= $G$12, AT52 = $G$12),
            MIN(AJ52,$G$12),
            AJ52),
        AJ52)
))</f>
        <v/>
      </c>
      <c r="AV52" s="350" t="str">
        <f>IF(Table1[[#This Row],[Hospital name (Autofills)]]="","",IF(AND($I52="Y", $G$17="Y"), AK52,
    IF(OR(AND($G$13="Y", AV$28 &gt;= $G$14), $G$13="N"),
        IF(OR(AK52 &gt;= $G$12, AU52 = $G$12),
            MIN(AK52,$G$12),
            AK52),
        AK52)
))</f>
        <v/>
      </c>
      <c r="AW52" s="345" t="str">
        <f>IFERROR(Table1[[#This Row],[Year 0 Relative Price]],"")</f>
        <v/>
      </c>
      <c r="AX52" s="350" t="str">
        <f t="shared" si="1"/>
        <v/>
      </c>
      <c r="AY52" s="350" t="str">
        <f t="shared" si="2"/>
        <v/>
      </c>
      <c r="AZ52" s="350" t="str">
        <f t="shared" si="3"/>
        <v/>
      </c>
      <c r="BA52" s="350" t="str">
        <f t="shared" si="4"/>
        <v/>
      </c>
      <c r="BB52" s="350" t="str">
        <f t="shared" si="5"/>
        <v/>
      </c>
      <c r="BC52" s="350" t="str">
        <f t="shared" si="6"/>
        <v/>
      </c>
      <c r="BD52" s="350" t="str">
        <f t="shared" si="7"/>
        <v/>
      </c>
      <c r="BE52" s="350" t="str">
        <f t="shared" si="8"/>
        <v/>
      </c>
      <c r="BF52" s="350" t="str">
        <f t="shared" si="9"/>
        <v/>
      </c>
      <c r="BG52" s="351" t="str">
        <f t="shared" si="10"/>
        <v/>
      </c>
      <c r="BH52" s="352" t="str">
        <f>IF(Table1[[#This Row],[Hospital name (Autofills)]]="","",IFERROR($N52*($G$10+1)^BH$28,0))</f>
        <v/>
      </c>
      <c r="BI52" s="353" t="str">
        <f>IF(Table1[[#This Row],[Hospital name (Autofills)]]="","",IFERROR($N52*($G$10+1)^BI$28,0))</f>
        <v/>
      </c>
      <c r="BJ52" s="353" t="str">
        <f>IF(Table1[[#This Row],[Hospital name (Autofills)]]="","",IFERROR($N52*($G$10+1)^BJ$28,0))</f>
        <v/>
      </c>
      <c r="BK52" s="353" t="str">
        <f>IF(Table1[[#This Row],[Hospital name (Autofills)]]="","",IFERROR($N52*($G$10+1)^BK$28,0))</f>
        <v/>
      </c>
      <c r="BL52" s="353" t="str">
        <f>IF(Table1[[#This Row],[Hospital name (Autofills)]]="","",IFERROR($N52*($G$10+1)^BL$28,0))</f>
        <v/>
      </c>
      <c r="BM52" s="353" t="str">
        <f>IF(Table1[[#This Row],[Hospital name (Autofills)]]="","",IFERROR($N52*($G$10+1)^BM$28,0))</f>
        <v/>
      </c>
      <c r="BN52" s="353" t="str">
        <f>IF(Table1[[#This Row],[Hospital name (Autofills)]]="","",IFERROR($N52*($G$10+1)^BN$28,0))</f>
        <v/>
      </c>
      <c r="BO52" s="353" t="str">
        <f>IF(Table1[[#This Row],[Hospital name (Autofills)]]="","",IFERROR($N52*($G$10+1)^BO$28,0))</f>
        <v/>
      </c>
      <c r="BP52" s="353" t="str">
        <f>IF(Table1[[#This Row],[Hospital name (Autofills)]]="","",IFERROR($N52*($G$10+1)^BP$28,0))</f>
        <v/>
      </c>
      <c r="BQ52" s="354" t="str">
        <f>IF(Table1[[#This Row],[Hospital name (Autofills)]]="","",IFERROR($N52*($G$10+1)^BQ$28,0))</f>
        <v/>
      </c>
      <c r="BR52" s="357" t="str">
        <f>IF(Table1[[#This Row],[Hospital name (Autofills)]]="","",IFERROR(($O52*((1+$G$9)^(BR$28)))*(AB52),0))</f>
        <v/>
      </c>
      <c r="BS52" s="362" t="str">
        <f>IF(Table1[[#This Row],[Hospital name (Autofills)]]="","",IFERROR(($O52*((1+$G$9)^(BS$28)))*(AC52),0))</f>
        <v/>
      </c>
      <c r="BT52" s="362" t="str">
        <f>IF(Table1[[#This Row],[Hospital name (Autofills)]]="","",IFERROR(($O52*((1+$G$9)^(BT$28)))*(AD52),0))</f>
        <v/>
      </c>
      <c r="BU52" s="362" t="str">
        <f>IF(Table1[[#This Row],[Hospital name (Autofills)]]="","",IFERROR(($O52*((1+$G$9)^(BU$28)))*(AE52),0))</f>
        <v/>
      </c>
      <c r="BV52" s="362" t="str">
        <f>IF(Table1[[#This Row],[Hospital name (Autofills)]]="","",IFERROR(($O52*((1+$G$9)^(BV$28)))*(AF52),0))</f>
        <v/>
      </c>
      <c r="BW52" s="362" t="str">
        <f>IF(Table1[[#This Row],[Hospital name (Autofills)]]="","",IFERROR(($O52*((1+$G$9)^(BW$28)))*(AG52),0))</f>
        <v/>
      </c>
      <c r="BX52" s="362" t="str">
        <f>IF(Table1[[#This Row],[Hospital name (Autofills)]]="","",IFERROR(($O52*((1+$G$9)^(BX$28)))*(AH52),0))</f>
        <v/>
      </c>
      <c r="BY52" s="362" t="str">
        <f>IF(Table1[[#This Row],[Hospital name (Autofills)]]="","",IFERROR(($O52*((1+$G$9)^(BY$28)))*(AI52),0))</f>
        <v/>
      </c>
      <c r="BZ52" s="362" t="str">
        <f>IF(Table1[[#This Row],[Hospital name (Autofills)]]="","",IFERROR(($O52*((1+$G$9)^(BZ$28)))*(AJ52),0))</f>
        <v/>
      </c>
      <c r="CA52" s="370" t="str">
        <f>IF(Table1[[#This Row],[Hospital name (Autofills)]]="","",IFERROR(($O52*((1+$G$9)^(CA$28)))*(AK52),0))</f>
        <v/>
      </c>
      <c r="CB52" s="343" t="str">
        <f>IF(Table1[[#This Row],[Hospital name (Autofills)]]="","",IFERROR(($O52*((1+$G$9)^(CB$28)))*(AM52),0))</f>
        <v/>
      </c>
      <c r="CC52" s="362" t="str">
        <f>IF(Table1[[#This Row],[Hospital name (Autofills)]]="","",IFERROR(($O52*((1+$G$9)^(CC$28)))*(AN52),0))</f>
        <v/>
      </c>
      <c r="CD52" s="362" t="str">
        <f>IF(Table1[[#This Row],[Hospital name (Autofills)]]="","",IFERROR(($O52*((1+$G$9)^(CD$28)))*(AO52),0))</f>
        <v/>
      </c>
      <c r="CE52" s="362" t="str">
        <f>IF(Table1[[#This Row],[Hospital name (Autofills)]]="","",IFERROR(($O52*((1+$G$9)^(CE$28)))*(AP52),0))</f>
        <v/>
      </c>
      <c r="CF52" s="362" t="str">
        <f>IF(Table1[[#This Row],[Hospital name (Autofills)]]="","",IFERROR(($O52*((1+$G$9)^(CF$28)))*(AQ52),0))</f>
        <v/>
      </c>
      <c r="CG52" s="362" t="str">
        <f>IF(Table1[[#This Row],[Hospital name (Autofills)]]="","",IFERROR(($O52*((1+$G$9)^(CG$28)))*(AR52),0))</f>
        <v/>
      </c>
      <c r="CH52" s="362" t="str">
        <f>IF(Table1[[#This Row],[Hospital name (Autofills)]]="","",IFERROR(($O52*((1+$G$9)^(CH$28)))*(AS52),0))</f>
        <v/>
      </c>
      <c r="CI52" s="362" t="str">
        <f>IF(Table1[[#This Row],[Hospital name (Autofills)]]="","",IFERROR(($O52*((1+$G$9)^(CI$28)))*(AT52),0))</f>
        <v/>
      </c>
      <c r="CJ52" s="362" t="str">
        <f>IF(Table1[[#This Row],[Hospital name (Autofills)]]="","",IFERROR(($O52*((1+$G$9)^(CJ$28)))*(AU52),0))</f>
        <v/>
      </c>
      <c r="CK52" s="344" t="str">
        <f>IF(Table1[[#This Row],[Hospital name (Autofills)]]="","",IFERROR(($O52*((1+$G$9)^(CK$28)))*(AV52),0))</f>
        <v/>
      </c>
      <c r="CL52" s="357" t="str">
        <f>IF(Table1[[#This Row],[Hospital name (Autofills)]]="","",IFERROR(($O52*((1+$G$9)^(CL$28)))*(AX52),0))</f>
        <v/>
      </c>
      <c r="CM52" s="362" t="str">
        <f>IF(Table1[[#This Row],[Hospital name (Autofills)]]="","",IFERROR(($O52*((1+$G$9)^(CM$28)))*(AY52),0))</f>
        <v/>
      </c>
      <c r="CN52" s="362" t="str">
        <f>IF(Table1[[#This Row],[Hospital name (Autofills)]]="","",IFERROR(($O52*((1+$G$9)^(CN$28)))*(AZ52),0))</f>
        <v/>
      </c>
      <c r="CO52" s="362" t="str">
        <f>IF(Table1[[#This Row],[Hospital name (Autofills)]]="","",IFERROR(($O52*((1+$G$9)^(CO$28)))*(BA52),0))</f>
        <v/>
      </c>
      <c r="CP52" s="362" t="str">
        <f>IF(Table1[[#This Row],[Hospital name (Autofills)]]="","",IFERROR(($O52*((1+$G$9)^(CP$28)))*(BB52),0))</f>
        <v/>
      </c>
      <c r="CQ52" s="362" t="str">
        <f>IF(Table1[[#This Row],[Hospital name (Autofills)]]="","",IFERROR(($O52*((1+$G$9)^(CQ$28)))*(BC52),0))</f>
        <v/>
      </c>
      <c r="CR52" s="362" t="str">
        <f>IF(Table1[[#This Row],[Hospital name (Autofills)]]="","",IFERROR(($O52*((1+$G$9)^(CR$28)))*(BD52),0))</f>
        <v/>
      </c>
      <c r="CS52" s="362" t="str">
        <f>IF(Table1[[#This Row],[Hospital name (Autofills)]]="","",IFERROR(($O52*((1+$G$9)^(CS$28)))*(BE52),0))</f>
        <v/>
      </c>
      <c r="CT52" s="362" t="str">
        <f>IF(Table1[[#This Row],[Hospital name (Autofills)]]="","",IFERROR(($O52*((1+$G$9)^(CT$28)))*(BF52),0))</f>
        <v/>
      </c>
      <c r="CU52" s="370" t="str">
        <f>IF(Table1[[#This Row],[Hospital name (Autofills)]]="","",IFERROR(($O52*((1+$G$9)^(CU$28)))*(BG52),0))</f>
        <v/>
      </c>
      <c r="CV52" s="371" t="str">
        <f>IF(Table1[[#This Row],[Hospital name (Autofills)]]="","",BH52-BR52)</f>
        <v/>
      </c>
      <c r="CW52" s="372" t="str">
        <f>IF(Table1[[#This Row],[Hospital name (Autofills)]]="","",BI52-BS52)</f>
        <v/>
      </c>
      <c r="CX52" s="372" t="str">
        <f>IF(Table1[[#This Row],[Hospital name (Autofills)]]="","",BJ52-BT52)</f>
        <v/>
      </c>
      <c r="CY52" s="372" t="str">
        <f>IF(Table1[[#This Row],[Hospital name (Autofills)]]="","",BK52-BU52)</f>
        <v/>
      </c>
      <c r="CZ52" s="372" t="str">
        <f>IF(Table1[[#This Row],[Hospital name (Autofills)]]="","",BL52-BV52)</f>
        <v/>
      </c>
      <c r="DA52" s="372" t="str">
        <f>IF(Table1[[#This Row],[Hospital name (Autofills)]]="","",BM52-BW52)</f>
        <v/>
      </c>
      <c r="DB52" s="372" t="str">
        <f>IF(Table1[[#This Row],[Hospital name (Autofills)]]="","",BN52-BX52)</f>
        <v/>
      </c>
      <c r="DC52" s="372" t="str">
        <f>IF(Table1[[#This Row],[Hospital name (Autofills)]]="","",BO52-BY52)</f>
        <v/>
      </c>
      <c r="DD52" s="372" t="str">
        <f>IF(Table1[[#This Row],[Hospital name (Autofills)]]="","",BP52-BZ52)</f>
        <v/>
      </c>
      <c r="DE52" s="373" t="str">
        <f>IF(Table1[[#This Row],[Hospital name (Autofills)]]="","",BQ52-CA52)</f>
        <v/>
      </c>
      <c r="DF52" s="374" t="str">
        <f>IF(Table1[[#This Row],[Hospital name (Autofills)]]="","",SUM(Table1[[#This Row],[Year 1 Savings with Price Growth Cap Alone (millions)]:[Year 10 Savings with Price Growth Cap Alone (millions)]]))</f>
        <v/>
      </c>
      <c r="DG52" s="357" t="str">
        <f>IF(Table1[[#This Row],[Hospital name (Autofills)]]="","",BH52-CB52)</f>
        <v/>
      </c>
      <c r="DH52" s="362" t="str">
        <f>IF(Table1[[#This Row],[Hospital name (Autofills)]]="","",BI52-CC52)</f>
        <v/>
      </c>
      <c r="DI52" s="362" t="str">
        <f>IF(Table1[[#This Row],[Hospital name (Autofills)]]="","",BJ52-CD52)</f>
        <v/>
      </c>
      <c r="DJ52" s="362" t="str">
        <f>IF(Table1[[#This Row],[Hospital name (Autofills)]]="","",BK52-CE52)</f>
        <v/>
      </c>
      <c r="DK52" s="362" t="str">
        <f>IF(Table1[[#This Row],[Hospital name (Autofills)]]="","",BL52-CF52)</f>
        <v/>
      </c>
      <c r="DL52" s="362" t="str">
        <f>IF(Table1[[#This Row],[Hospital name (Autofills)]]="","",BM52-CG52)</f>
        <v/>
      </c>
      <c r="DM52" s="362" t="str">
        <f>IF(Table1[[#This Row],[Hospital name (Autofills)]]="","",BN52-CH52)</f>
        <v/>
      </c>
      <c r="DN52" s="362" t="str">
        <f>IF(Table1[[#This Row],[Hospital name (Autofills)]]="","",BO52-CI52)</f>
        <v/>
      </c>
      <c r="DO52" s="362" t="str">
        <f>IF(Table1[[#This Row],[Hospital name (Autofills)]]="","",BP52-CJ52)</f>
        <v/>
      </c>
      <c r="DP52" s="362" t="str">
        <f>IF(Table1[[#This Row],[Hospital name (Autofills)]]="","",BQ52-CK52)</f>
        <v/>
      </c>
      <c r="DQ52" s="362" t="str">
        <f>IF(Table1[[#This Row],[Hospital name (Autofills)]]="","",SUM(Table1[[#This Row],[Year 1 Savings with Price Growth Cap + Price Cap (No Glide Path) (millions)]:[Year 10 Savings with Price Growth Cap + Price Cap (No Glide Path) (millions)]]))</f>
        <v/>
      </c>
      <c r="DR52" s="363" t="str">
        <f>IF(Table1[[#This Row],[Hospital name (Autofills)]]="","",BH52-CL52)</f>
        <v/>
      </c>
      <c r="DS52" s="364" t="str">
        <f>IF(Table1[[#This Row],[Hospital name (Autofills)]]="","",BI52-CM52)</f>
        <v/>
      </c>
      <c r="DT52" s="364" t="str">
        <f>IF(Table1[[#This Row],[Hospital name (Autofills)]]="","",BJ52-CN52)</f>
        <v/>
      </c>
      <c r="DU52" s="364" t="str">
        <f>IF(Table1[[#This Row],[Hospital name (Autofills)]]="","",BK52-CO52)</f>
        <v/>
      </c>
      <c r="DV52" s="364" t="str">
        <f>IF(Table1[[#This Row],[Hospital name (Autofills)]]="","",BL52-CP52)</f>
        <v/>
      </c>
      <c r="DW52" s="364" t="str">
        <f>IF(Table1[[#This Row],[Hospital name (Autofills)]]="","",BM52-CQ52)</f>
        <v/>
      </c>
      <c r="DX52" s="364" t="str">
        <f>IF(Table1[[#This Row],[Hospital name (Autofills)]]="","",BN52-CR52)</f>
        <v/>
      </c>
      <c r="DY52" s="364" t="str">
        <f>IF(Table1[[#This Row],[Hospital name (Autofills)]]="","",BO52-CS52)</f>
        <v/>
      </c>
      <c r="DZ52" s="364" t="str">
        <f>IF(Table1[[#This Row],[Hospital name (Autofills)]]="","",BP52-CT52)</f>
        <v/>
      </c>
      <c r="EA52" s="364" t="str">
        <f>IF(Table1[[#This Row],[Hospital name (Autofills)]]="","",BQ52-CU52)</f>
        <v/>
      </c>
      <c r="EB52" s="365" t="str">
        <f>IF(Table1[[#This Row],[Hospital name (Autofills)]]="","",SUM(Table1[[#This Row],[Year 1 Savings with Price Growth Cap + Price Cap Glide Path (millions)]:[Year 10 Savings with Price Growth Cap + Price Cap Glide Path (millions)]]))</f>
        <v/>
      </c>
    </row>
    <row r="53" spans="2:134" ht="12" customHeight="1">
      <c r="B53" s="292"/>
      <c r="C53" s="337" t="str">
        <f>IF(B53=0,"",_xlfn.XLOOKUP(B53,'4. User Repricing Data'!A:A,'4. User Repricing Data'!B:B,""))</f>
        <v/>
      </c>
      <c r="D53" s="292" t="str">
        <f>IF(B53=0,"",_xlfn.XLOOKUP(B53,'4. User Repricing Data'!A:A,'4. User Repricing Data'!D:D,""))</f>
        <v/>
      </c>
      <c r="E53" s="108" t="str">
        <f>IF(B53=0,"",_xlfn.XLOOKUP(B53,'4. User Repricing Data'!A:A,'4. User Repricing Data'!F:F,""))</f>
        <v/>
      </c>
      <c r="F53" s="338" t="str">
        <f>IF(B53=0,"",_xlfn.XLOOKUP(B53,'4. User Repricing Data'!A:A,'4. User Repricing Data'!E:E,""))</f>
        <v/>
      </c>
      <c r="G53" s="108" t="str">
        <f>IF(G$29="CAH",Table1[[#This Row],[CAH? (Y/N) (Autofills)]],"")</f>
        <v/>
      </c>
      <c r="H53" s="109" t="str">
        <f>IF(H$29="CAH",Table1[[#This Row],[CAH? (Y/N) (Autofills)]],"")</f>
        <v/>
      </c>
      <c r="I53" s="366" t="str">
        <f>IF(Table1[[#This Row],[Hospital name (Autofills)]]="","",IF(OR(AND(G53="Y",$G$17="Y"),AND(H53="Y",$G$18="Y")),"Y","N"))</f>
        <v/>
      </c>
      <c r="J53" s="366" t="str">
        <f>IF(Table1[[#This Row],[Hospital name (Autofills)]]="","",IF(OR(AND(G53="Y",$G$22="Y",$G$19="Y"),AND(H53="Y",$G$23="Y",$G$19="Y")),"Y","N"))</f>
        <v/>
      </c>
      <c r="K53" s="367" t="str">
        <f>IF(Table1[[#This Row],[Hospital name (Autofills)]]="","",_xlfn.XLOOKUP(B53,'4. User Repricing Data'!A:A,'4. User Repricing Data'!G:G))</f>
        <v/>
      </c>
      <c r="L53" s="364" t="str">
        <f>IF(Table1[[#This Row],[Hospital name (Autofills)]]="","",_xlfn.XLOOKUP(B53,'4. User Repricing Data'!A:A,'4. User Repricing Data'!H:H))</f>
        <v/>
      </c>
      <c r="M53" s="342" t="str">
        <f>IF(Table1[[#This Row],[Hospital name (Autofills)]]="","",((1+G$7)^G$6-1))</f>
        <v/>
      </c>
      <c r="N53" s="343" t="str">
        <f>IF(Table1[[#This Row],[Hospital name (Autofills)]]="","",IFERROR(K53*(1+Table1[[#This Row],[Cumulative Inflation Adjustment (Autofills)]]),0))</f>
        <v/>
      </c>
      <c r="O53" s="344" t="str">
        <f>IF(Table1[[#This Row],[Hospital name (Autofills)]]="","",IFERROR(L53*(1+Table1[[#This Row],[Cumulative Inflation Adjustment (Autofills)]]),0))</f>
        <v/>
      </c>
      <c r="P53" s="345" t="str">
        <f>IF(Table1[[#This Row],[Hospital name (Autofills)]]="","",IFERROR(N53/O53,0))</f>
        <v/>
      </c>
      <c r="Q53" s="346" t="str">
        <f>IF(Table1[[#This Row],[Hospital name (Autofills)]]="","",IFERROR(($N53*($G$10+1)^Q$28)/($O53*($G$9+1)^Q$28),0))</f>
        <v/>
      </c>
      <c r="R53" s="346" t="str">
        <f>IF(Table1[[#This Row],[Hospital name (Autofills)]]="","",IFERROR(($N53*($G$10+1)^R$28)/($O53*($G$9+1)^R$28),0))</f>
        <v/>
      </c>
      <c r="S53" s="346" t="str">
        <f>IF(Table1[[#This Row],[Hospital name (Autofills)]]="","",IFERROR(($N53*($G$10+1)^S$28)/($O53*($G$9+1)^S$28),0))</f>
        <v/>
      </c>
      <c r="T53" s="346" t="str">
        <f>IF(Table1[[#This Row],[Hospital name (Autofills)]]="","",IFERROR(($N53*($G$10+1)^T$28)/($O53*($G$9+1)^T$28),0))</f>
        <v/>
      </c>
      <c r="U53" s="346" t="str">
        <f>IF(Table1[[#This Row],[Hospital name (Autofills)]]="","",IFERROR(($N53*($G$10+1)^U$28)/($O53*($G$9+1)^U$28),0))</f>
        <v/>
      </c>
      <c r="V53" s="346" t="str">
        <f>IF(Table1[[#This Row],[Hospital name (Autofills)]]="","",IFERROR(($N53*($G$10+1)^V$28)/($O53*($G$9+1)^V$28),0))</f>
        <v/>
      </c>
      <c r="W53" s="346" t="str">
        <f>IF(Table1[[#This Row],[Hospital name (Autofills)]]="","",IFERROR(($N53*($G$10+1)^W$28)/($O53*($G$9+1)^W$28),0))</f>
        <v/>
      </c>
      <c r="X53" s="346" t="str">
        <f>IF(Table1[[#This Row],[Hospital name (Autofills)]]="","",IFERROR(($N53*($G$10+1)^X$28)/($O53*($G$9+1)^X$28),0))</f>
        <v/>
      </c>
      <c r="Y53" s="346" t="str">
        <f>IF(Table1[[#This Row],[Hospital name (Autofills)]]="","",IFERROR(($N53*($G$10+1)^Y$28)/($O53*($G$9+1)^Y$28),0))</f>
        <v/>
      </c>
      <c r="Z53" s="347" t="str">
        <f>IF(Table1[[#This Row],[Hospital name (Autofills)]]="","",IFERROR(($N53*($G$10+1)^Z$28)/($O53*($G$9+1)^Z$28),0))</f>
        <v/>
      </c>
      <c r="AA53" s="345" t="str">
        <f>IF(Table1[[#This Row],[Hospital name (Autofills)]]="","",IFERROR(N53/O53,0))</f>
        <v/>
      </c>
      <c r="AB53" s="368" t="str">
        <f>IF(Table1[[#This Row],[Hospital name (Autofills)]]="","",IFERROR(IF($J53="Y",Q53,IF($G$19="N",Q53,($N53*($G$10+1)^IF(AB$28&lt;$G$21,AB$28,$G$21-1)*($G$20+1)^(MAX((AB$28-$G$21+1),0)))/($O53*($G$9+1)^AB$28))),0))</f>
        <v/>
      </c>
      <c r="AC53" s="368" t="str">
        <f>IF(Table1[[#This Row],[Hospital name (Autofills)]]="","",IFERROR(IF($J53="Y",R53,IF($G$19="N",R53,($N53*($G$10+1)^IF(AC$28&lt;$G$21,AC$28,$G$21-1)*($G$20+1)^(MAX((AC$28-$G$21+1),0)))/($O53*($G$9+1)^AC$28))),0))</f>
        <v/>
      </c>
      <c r="AD53" s="368" t="str">
        <f>IF(Table1[[#This Row],[Hospital name (Autofills)]]="","",IFERROR(IF($J53="Y",S53,IF($G$19="N",S53,($N53*($G$10+1)^IF(AD$28&lt;$G$21,AD$28,$G$21-1)*($G$20+1)^(MAX((AD$28-$G$21+1),0)))/($O53*($G$9+1)^AD$28))),0))</f>
        <v/>
      </c>
      <c r="AE53" s="368" t="str">
        <f>IF(Table1[[#This Row],[Hospital name (Autofills)]]="","",IFERROR(IF($J53="Y",T53,IF($G$19="N",T53,($N53*($G$10+1)^IF(AE$28&lt;$G$21,AE$28,$G$21-1)*($G$20+1)^(MAX((AE$28-$G$21+1),0)))/($O53*($G$9+1)^AE$28))),0))</f>
        <v/>
      </c>
      <c r="AF53" s="368" t="str">
        <f>IF(Table1[[#This Row],[Hospital name (Autofills)]]="","",IFERROR(IF($J53="Y",U53,IF($G$19="N",U53,($N53*($G$10+1)^IF(AF$28&lt;$G$21,AF$28,$G$21-1)*($G$20+1)^(MAX((AF$28-$G$21+1),0)))/($O53*($G$9+1)^AF$28))),0))</f>
        <v/>
      </c>
      <c r="AG53" s="368" t="str">
        <f>IF(Table1[[#This Row],[Hospital name (Autofills)]]="","",IFERROR(IF($J53="Y",V53,IF($G$19="N",V53,($N53*($G$10+1)^IF(AG$28&lt;$G$21,AG$28,$G$21-1)*($G$20+1)^(MAX((AG$28-$G$21+1),0)))/($O53*($G$9+1)^AG$28))),0))</f>
        <v/>
      </c>
      <c r="AH53" s="368" t="str">
        <f>IF(Table1[[#This Row],[Hospital name (Autofills)]]="","",IFERROR(IF($J53="Y",W53,IF($G$19="N",W53,($N53*($G$10+1)^IF(AH$28&lt;$G$21,AH$28,$G$21-1)*($G$20+1)^(MAX((AH$28-$G$21+1),0)))/($O53*($G$9+1)^AH$28))),0))</f>
        <v/>
      </c>
      <c r="AI53" s="368" t="str">
        <f>IF(Table1[[#This Row],[Hospital name (Autofills)]]="","",IFERROR(IF($J53="Y",X53,IF($G$19="N",X53,($N53*($G$10+1)^IF(AI$28&lt;$G$21,AI$28,$G$21-1)*($G$20+1)^(MAX((AI$28-$G$21+1),0)))/($O53*($G$9+1)^AI$28))),0))</f>
        <v/>
      </c>
      <c r="AJ53" s="368" t="str">
        <f>IF(Table1[[#This Row],[Hospital name (Autofills)]]="","",IFERROR(IF($J53="Y",Y53,IF($G$19="N",Y53,($N53*($G$10+1)^IF(AJ$28&lt;$G$21,AJ$28,$G$21-1)*($G$20+1)^(MAX((AJ$28-$G$21+1),0)))/($O53*($G$9+1)^AJ$28))),0))</f>
        <v/>
      </c>
      <c r="AK53" s="369" t="str">
        <f>IF(Table1[[#This Row],[Hospital name (Autofills)]]="","",IFERROR(IF($J53="Y",Z53,IF($G$19="N",Z53,($N53*($G$10+1)^IF(AK$28&lt;$G$21,AK$28,$G$21-1)*($G$20+1)^(MAX((AK$28-$G$21+1),0)))/($O53*($G$9+1)^AK$28))),0))</f>
        <v/>
      </c>
      <c r="AL53" s="349" t="str">
        <f t="shared" si="0"/>
        <v/>
      </c>
      <c r="AM53" s="350" t="str">
        <f>IF(Table1[[#This Row],[Hospital name (Autofills)]]="","",IF(AND($I53="Y", $G$17="Y"), AB53,
    IF(OR(AND($G$13="Y", AM$28 &gt;= $G$14), $G$13="N"),
        IF(OR(AB53 &gt;= $G$12, AL53 = $G$12),
            $G$12,
            AB53),
        AB53))
)</f>
        <v/>
      </c>
      <c r="AN53" s="350" t="str">
        <f>IF(Table1[[#This Row],[Hospital name (Autofills)]]="","",IF(AND($I53="Y", $G$17="Y"), AC53,
    IF(OR(AND($G$13="Y", AN$28 &gt;= $G$14), $G$13="N"),
        IF(OR(AC53 &gt;= $G$12, AM53 = $G$12),
            $G$12,
            AC53),
        AC53)
))</f>
        <v/>
      </c>
      <c r="AO53" s="350" t="str">
        <f>IF(Table1[[#This Row],[Hospital name (Autofills)]]="","",IF(AND($I53="Y", $G$17="Y"), AD53,
    IF(OR(AND($G$13="Y", AO$28 &gt;= $G$14), $G$13="N"),
        IF(OR(AD53 &gt;= $G$12, AN53 = $G$12),
            MIN(AD53,$G$12),
            AD53),
        AD53)
))</f>
        <v/>
      </c>
      <c r="AP53" s="350" t="str">
        <f>IF(Table1[[#This Row],[Hospital name (Autofills)]]="","",IF(AND($I53="Y", $G$17="Y"), AE53,
    IF(OR(AND($G$13="Y", AP$28 &gt;= $G$14), $G$13="N"),
        IF(OR(AE53 &gt;= $G$12, AO53 = $G$12),
            MIN(AE53,$G$12),
            AE53),
        AE53)
))</f>
        <v/>
      </c>
      <c r="AQ53" s="350" t="str">
        <f>IF(Table1[[#This Row],[Hospital name (Autofills)]]="","",IF(AND($I53="Y", $G$17="Y"), AF53,
    IF(OR(AND($G$13="Y", AQ$28 &gt;= $G$14), $G$13="N"),
        IF(OR(AF53 &gt;= $G$12, AP53 = $G$12),
            MIN(AF53,$G$12),
            AF53),
        AF53)
))</f>
        <v/>
      </c>
      <c r="AR53" s="350" t="str">
        <f>IF(Table1[[#This Row],[Hospital name (Autofills)]]="","",IF(AND($I53="Y", $G$17="Y"), AG53,
    IF(OR(AND($G$13="Y", AR$28 &gt;= $G$14), $G$13="N"),
        IF(OR(AG53 &gt;= $G$12, AQ53 = $G$12),
            MIN(AG53,$G$12),
            AG53),
        AG53)
))</f>
        <v/>
      </c>
      <c r="AS53" s="350" t="str">
        <f>IF(Table1[[#This Row],[Hospital name (Autofills)]]="","",IF(AND($I53="Y", $G$17="Y"), AH53,
    IF(OR(AND($G$13="Y", AS$28 &gt;= $G$14), $G$13="N"),
        IF(OR(AH53 &gt;= $G$12, AR53 = $G$12),
            MIN(AH53,$G$12),
            AH53),
        AH53)
))</f>
        <v/>
      </c>
      <c r="AT53" s="350" t="str">
        <f>IF(Table1[[#This Row],[Hospital name (Autofills)]]="","",IF(AND($I53="Y", $G$17="Y"), AI53,
    IF(OR(AND($G$13="Y", AT$28 &gt;= $G$14), $G$13="N"),
        IF(OR(AI53 &gt;= $G$12, AS53 = $G$12),
            MIN(AI53,$G$12),
            AI53),
        AI53)
))</f>
        <v/>
      </c>
      <c r="AU53" s="350" t="str">
        <f>IF(Table1[[#This Row],[Hospital name (Autofills)]]="","",IF(AND($I53="Y", $G$17="Y"), AJ53,
    IF(OR(AND($G$13="Y", AU$28 &gt;= $G$14), $G$13="N"),
        IF(OR(AJ53 &gt;= $G$12, AT53 = $G$12),
            MIN(AJ53,$G$12),
            AJ53),
        AJ53)
))</f>
        <v/>
      </c>
      <c r="AV53" s="350" t="str">
        <f>IF(Table1[[#This Row],[Hospital name (Autofills)]]="","",IF(AND($I53="Y", $G$17="Y"), AK53,
    IF(OR(AND($G$13="Y", AV$28 &gt;= $G$14), $G$13="N"),
        IF(OR(AK53 &gt;= $G$12, AU53 = $G$12),
            MIN(AK53,$G$12),
            AK53),
        AK53)
))</f>
        <v/>
      </c>
      <c r="AW53" s="345" t="str">
        <f>IFERROR(Table1[[#This Row],[Year 0 Relative Price]],"")</f>
        <v/>
      </c>
      <c r="AX53" s="350" t="str">
        <f t="shared" si="1"/>
        <v/>
      </c>
      <c r="AY53" s="350" t="str">
        <f t="shared" si="2"/>
        <v/>
      </c>
      <c r="AZ53" s="350" t="str">
        <f t="shared" si="3"/>
        <v/>
      </c>
      <c r="BA53" s="350" t="str">
        <f t="shared" si="4"/>
        <v/>
      </c>
      <c r="BB53" s="350" t="str">
        <f t="shared" si="5"/>
        <v/>
      </c>
      <c r="BC53" s="350" t="str">
        <f t="shared" si="6"/>
        <v/>
      </c>
      <c r="BD53" s="350" t="str">
        <f t="shared" si="7"/>
        <v/>
      </c>
      <c r="BE53" s="350" t="str">
        <f t="shared" si="8"/>
        <v/>
      </c>
      <c r="BF53" s="350" t="str">
        <f t="shared" si="9"/>
        <v/>
      </c>
      <c r="BG53" s="351" t="str">
        <f t="shared" si="10"/>
        <v/>
      </c>
      <c r="BH53" s="352" t="str">
        <f>IF(Table1[[#This Row],[Hospital name (Autofills)]]="","",IFERROR($N53*($G$10+1)^BH$28,0))</f>
        <v/>
      </c>
      <c r="BI53" s="353" t="str">
        <f>IF(Table1[[#This Row],[Hospital name (Autofills)]]="","",IFERROR($N53*($G$10+1)^BI$28,0))</f>
        <v/>
      </c>
      <c r="BJ53" s="353" t="str">
        <f>IF(Table1[[#This Row],[Hospital name (Autofills)]]="","",IFERROR($N53*($G$10+1)^BJ$28,0))</f>
        <v/>
      </c>
      <c r="BK53" s="353" t="str">
        <f>IF(Table1[[#This Row],[Hospital name (Autofills)]]="","",IFERROR($N53*($G$10+1)^BK$28,0))</f>
        <v/>
      </c>
      <c r="BL53" s="353" t="str">
        <f>IF(Table1[[#This Row],[Hospital name (Autofills)]]="","",IFERROR($N53*($G$10+1)^BL$28,0))</f>
        <v/>
      </c>
      <c r="BM53" s="353" t="str">
        <f>IF(Table1[[#This Row],[Hospital name (Autofills)]]="","",IFERROR($N53*($G$10+1)^BM$28,0))</f>
        <v/>
      </c>
      <c r="BN53" s="353" t="str">
        <f>IF(Table1[[#This Row],[Hospital name (Autofills)]]="","",IFERROR($N53*($G$10+1)^BN$28,0))</f>
        <v/>
      </c>
      <c r="BO53" s="353" t="str">
        <f>IF(Table1[[#This Row],[Hospital name (Autofills)]]="","",IFERROR($N53*($G$10+1)^BO$28,0))</f>
        <v/>
      </c>
      <c r="BP53" s="353" t="str">
        <f>IF(Table1[[#This Row],[Hospital name (Autofills)]]="","",IFERROR($N53*($G$10+1)^BP$28,0))</f>
        <v/>
      </c>
      <c r="BQ53" s="354" t="str">
        <f>IF(Table1[[#This Row],[Hospital name (Autofills)]]="","",IFERROR($N53*($G$10+1)^BQ$28,0))</f>
        <v/>
      </c>
      <c r="BR53" s="357" t="str">
        <f>IF(Table1[[#This Row],[Hospital name (Autofills)]]="","",IFERROR(($O53*((1+$G$9)^(BR$28)))*(AB53),0))</f>
        <v/>
      </c>
      <c r="BS53" s="362" t="str">
        <f>IF(Table1[[#This Row],[Hospital name (Autofills)]]="","",IFERROR(($O53*((1+$G$9)^(BS$28)))*(AC53),0))</f>
        <v/>
      </c>
      <c r="BT53" s="362" t="str">
        <f>IF(Table1[[#This Row],[Hospital name (Autofills)]]="","",IFERROR(($O53*((1+$G$9)^(BT$28)))*(AD53),0))</f>
        <v/>
      </c>
      <c r="BU53" s="362" t="str">
        <f>IF(Table1[[#This Row],[Hospital name (Autofills)]]="","",IFERROR(($O53*((1+$G$9)^(BU$28)))*(AE53),0))</f>
        <v/>
      </c>
      <c r="BV53" s="362" t="str">
        <f>IF(Table1[[#This Row],[Hospital name (Autofills)]]="","",IFERROR(($O53*((1+$G$9)^(BV$28)))*(AF53),0))</f>
        <v/>
      </c>
      <c r="BW53" s="362" t="str">
        <f>IF(Table1[[#This Row],[Hospital name (Autofills)]]="","",IFERROR(($O53*((1+$G$9)^(BW$28)))*(AG53),0))</f>
        <v/>
      </c>
      <c r="BX53" s="362" t="str">
        <f>IF(Table1[[#This Row],[Hospital name (Autofills)]]="","",IFERROR(($O53*((1+$G$9)^(BX$28)))*(AH53),0))</f>
        <v/>
      </c>
      <c r="BY53" s="362" t="str">
        <f>IF(Table1[[#This Row],[Hospital name (Autofills)]]="","",IFERROR(($O53*((1+$G$9)^(BY$28)))*(AI53),0))</f>
        <v/>
      </c>
      <c r="BZ53" s="362" t="str">
        <f>IF(Table1[[#This Row],[Hospital name (Autofills)]]="","",IFERROR(($O53*((1+$G$9)^(BZ$28)))*(AJ53),0))</f>
        <v/>
      </c>
      <c r="CA53" s="370" t="str">
        <f>IF(Table1[[#This Row],[Hospital name (Autofills)]]="","",IFERROR(($O53*((1+$G$9)^(CA$28)))*(AK53),0))</f>
        <v/>
      </c>
      <c r="CB53" s="343" t="str">
        <f>IF(Table1[[#This Row],[Hospital name (Autofills)]]="","",IFERROR(($O53*((1+$G$9)^(CB$28)))*(AM53),0))</f>
        <v/>
      </c>
      <c r="CC53" s="362" t="str">
        <f>IF(Table1[[#This Row],[Hospital name (Autofills)]]="","",IFERROR(($O53*((1+$G$9)^(CC$28)))*(AN53),0))</f>
        <v/>
      </c>
      <c r="CD53" s="362" t="str">
        <f>IF(Table1[[#This Row],[Hospital name (Autofills)]]="","",IFERROR(($O53*((1+$G$9)^(CD$28)))*(AO53),0))</f>
        <v/>
      </c>
      <c r="CE53" s="362" t="str">
        <f>IF(Table1[[#This Row],[Hospital name (Autofills)]]="","",IFERROR(($O53*((1+$G$9)^(CE$28)))*(AP53),0))</f>
        <v/>
      </c>
      <c r="CF53" s="362" t="str">
        <f>IF(Table1[[#This Row],[Hospital name (Autofills)]]="","",IFERROR(($O53*((1+$G$9)^(CF$28)))*(AQ53),0))</f>
        <v/>
      </c>
      <c r="CG53" s="362" t="str">
        <f>IF(Table1[[#This Row],[Hospital name (Autofills)]]="","",IFERROR(($O53*((1+$G$9)^(CG$28)))*(AR53),0))</f>
        <v/>
      </c>
      <c r="CH53" s="362" t="str">
        <f>IF(Table1[[#This Row],[Hospital name (Autofills)]]="","",IFERROR(($O53*((1+$G$9)^(CH$28)))*(AS53),0))</f>
        <v/>
      </c>
      <c r="CI53" s="362" t="str">
        <f>IF(Table1[[#This Row],[Hospital name (Autofills)]]="","",IFERROR(($O53*((1+$G$9)^(CI$28)))*(AT53),0))</f>
        <v/>
      </c>
      <c r="CJ53" s="362" t="str">
        <f>IF(Table1[[#This Row],[Hospital name (Autofills)]]="","",IFERROR(($O53*((1+$G$9)^(CJ$28)))*(AU53),0))</f>
        <v/>
      </c>
      <c r="CK53" s="344" t="str">
        <f>IF(Table1[[#This Row],[Hospital name (Autofills)]]="","",IFERROR(($O53*((1+$G$9)^(CK$28)))*(AV53),0))</f>
        <v/>
      </c>
      <c r="CL53" s="357" t="str">
        <f>IF(Table1[[#This Row],[Hospital name (Autofills)]]="","",IFERROR(($O53*((1+$G$9)^(CL$28)))*(AX53),0))</f>
        <v/>
      </c>
      <c r="CM53" s="362" t="str">
        <f>IF(Table1[[#This Row],[Hospital name (Autofills)]]="","",IFERROR(($O53*((1+$G$9)^(CM$28)))*(AY53),0))</f>
        <v/>
      </c>
      <c r="CN53" s="362" t="str">
        <f>IF(Table1[[#This Row],[Hospital name (Autofills)]]="","",IFERROR(($O53*((1+$G$9)^(CN$28)))*(AZ53),0))</f>
        <v/>
      </c>
      <c r="CO53" s="362" t="str">
        <f>IF(Table1[[#This Row],[Hospital name (Autofills)]]="","",IFERROR(($O53*((1+$G$9)^(CO$28)))*(BA53),0))</f>
        <v/>
      </c>
      <c r="CP53" s="362" t="str">
        <f>IF(Table1[[#This Row],[Hospital name (Autofills)]]="","",IFERROR(($O53*((1+$G$9)^(CP$28)))*(BB53),0))</f>
        <v/>
      </c>
      <c r="CQ53" s="362" t="str">
        <f>IF(Table1[[#This Row],[Hospital name (Autofills)]]="","",IFERROR(($O53*((1+$G$9)^(CQ$28)))*(BC53),0))</f>
        <v/>
      </c>
      <c r="CR53" s="362" t="str">
        <f>IF(Table1[[#This Row],[Hospital name (Autofills)]]="","",IFERROR(($O53*((1+$G$9)^(CR$28)))*(BD53),0))</f>
        <v/>
      </c>
      <c r="CS53" s="362" t="str">
        <f>IF(Table1[[#This Row],[Hospital name (Autofills)]]="","",IFERROR(($O53*((1+$G$9)^(CS$28)))*(BE53),0))</f>
        <v/>
      </c>
      <c r="CT53" s="362" t="str">
        <f>IF(Table1[[#This Row],[Hospital name (Autofills)]]="","",IFERROR(($O53*((1+$G$9)^(CT$28)))*(BF53),0))</f>
        <v/>
      </c>
      <c r="CU53" s="370" t="str">
        <f>IF(Table1[[#This Row],[Hospital name (Autofills)]]="","",IFERROR(($O53*((1+$G$9)^(CU$28)))*(BG53),0))</f>
        <v/>
      </c>
      <c r="CV53" s="371" t="str">
        <f>IF(Table1[[#This Row],[Hospital name (Autofills)]]="","",BH53-BR53)</f>
        <v/>
      </c>
      <c r="CW53" s="372" t="str">
        <f>IF(Table1[[#This Row],[Hospital name (Autofills)]]="","",BI53-BS53)</f>
        <v/>
      </c>
      <c r="CX53" s="372" t="str">
        <f>IF(Table1[[#This Row],[Hospital name (Autofills)]]="","",BJ53-BT53)</f>
        <v/>
      </c>
      <c r="CY53" s="372" t="str">
        <f>IF(Table1[[#This Row],[Hospital name (Autofills)]]="","",BK53-BU53)</f>
        <v/>
      </c>
      <c r="CZ53" s="372" t="str">
        <f>IF(Table1[[#This Row],[Hospital name (Autofills)]]="","",BL53-BV53)</f>
        <v/>
      </c>
      <c r="DA53" s="372" t="str">
        <f>IF(Table1[[#This Row],[Hospital name (Autofills)]]="","",BM53-BW53)</f>
        <v/>
      </c>
      <c r="DB53" s="372" t="str">
        <f>IF(Table1[[#This Row],[Hospital name (Autofills)]]="","",BN53-BX53)</f>
        <v/>
      </c>
      <c r="DC53" s="372" t="str">
        <f>IF(Table1[[#This Row],[Hospital name (Autofills)]]="","",BO53-BY53)</f>
        <v/>
      </c>
      <c r="DD53" s="372" t="str">
        <f>IF(Table1[[#This Row],[Hospital name (Autofills)]]="","",BP53-BZ53)</f>
        <v/>
      </c>
      <c r="DE53" s="373" t="str">
        <f>IF(Table1[[#This Row],[Hospital name (Autofills)]]="","",BQ53-CA53)</f>
        <v/>
      </c>
      <c r="DF53" s="374" t="str">
        <f>IF(Table1[[#This Row],[Hospital name (Autofills)]]="","",SUM(Table1[[#This Row],[Year 1 Savings with Price Growth Cap Alone (millions)]:[Year 10 Savings with Price Growth Cap Alone (millions)]]))</f>
        <v/>
      </c>
      <c r="DG53" s="357" t="str">
        <f>IF(Table1[[#This Row],[Hospital name (Autofills)]]="","",BH53-CB53)</f>
        <v/>
      </c>
      <c r="DH53" s="362" t="str">
        <f>IF(Table1[[#This Row],[Hospital name (Autofills)]]="","",BI53-CC53)</f>
        <v/>
      </c>
      <c r="DI53" s="362" t="str">
        <f>IF(Table1[[#This Row],[Hospital name (Autofills)]]="","",BJ53-CD53)</f>
        <v/>
      </c>
      <c r="DJ53" s="362" t="str">
        <f>IF(Table1[[#This Row],[Hospital name (Autofills)]]="","",BK53-CE53)</f>
        <v/>
      </c>
      <c r="DK53" s="362" t="str">
        <f>IF(Table1[[#This Row],[Hospital name (Autofills)]]="","",BL53-CF53)</f>
        <v/>
      </c>
      <c r="DL53" s="362" t="str">
        <f>IF(Table1[[#This Row],[Hospital name (Autofills)]]="","",BM53-CG53)</f>
        <v/>
      </c>
      <c r="DM53" s="362" t="str">
        <f>IF(Table1[[#This Row],[Hospital name (Autofills)]]="","",BN53-CH53)</f>
        <v/>
      </c>
      <c r="DN53" s="362" t="str">
        <f>IF(Table1[[#This Row],[Hospital name (Autofills)]]="","",BO53-CI53)</f>
        <v/>
      </c>
      <c r="DO53" s="362" t="str">
        <f>IF(Table1[[#This Row],[Hospital name (Autofills)]]="","",BP53-CJ53)</f>
        <v/>
      </c>
      <c r="DP53" s="362" t="str">
        <f>IF(Table1[[#This Row],[Hospital name (Autofills)]]="","",BQ53-CK53)</f>
        <v/>
      </c>
      <c r="DQ53" s="362" t="str">
        <f>IF(Table1[[#This Row],[Hospital name (Autofills)]]="","",SUM(Table1[[#This Row],[Year 1 Savings with Price Growth Cap + Price Cap (No Glide Path) (millions)]:[Year 10 Savings with Price Growth Cap + Price Cap (No Glide Path) (millions)]]))</f>
        <v/>
      </c>
      <c r="DR53" s="363" t="str">
        <f>IF(Table1[[#This Row],[Hospital name (Autofills)]]="","",BH53-CL53)</f>
        <v/>
      </c>
      <c r="DS53" s="364" t="str">
        <f>IF(Table1[[#This Row],[Hospital name (Autofills)]]="","",BI53-CM53)</f>
        <v/>
      </c>
      <c r="DT53" s="364" t="str">
        <f>IF(Table1[[#This Row],[Hospital name (Autofills)]]="","",BJ53-CN53)</f>
        <v/>
      </c>
      <c r="DU53" s="364" t="str">
        <f>IF(Table1[[#This Row],[Hospital name (Autofills)]]="","",BK53-CO53)</f>
        <v/>
      </c>
      <c r="DV53" s="364" t="str">
        <f>IF(Table1[[#This Row],[Hospital name (Autofills)]]="","",BL53-CP53)</f>
        <v/>
      </c>
      <c r="DW53" s="364" t="str">
        <f>IF(Table1[[#This Row],[Hospital name (Autofills)]]="","",BM53-CQ53)</f>
        <v/>
      </c>
      <c r="DX53" s="364" t="str">
        <f>IF(Table1[[#This Row],[Hospital name (Autofills)]]="","",BN53-CR53)</f>
        <v/>
      </c>
      <c r="DY53" s="364" t="str">
        <f>IF(Table1[[#This Row],[Hospital name (Autofills)]]="","",BO53-CS53)</f>
        <v/>
      </c>
      <c r="DZ53" s="364" t="str">
        <f>IF(Table1[[#This Row],[Hospital name (Autofills)]]="","",BP53-CT53)</f>
        <v/>
      </c>
      <c r="EA53" s="364" t="str">
        <f>IF(Table1[[#This Row],[Hospital name (Autofills)]]="","",BQ53-CU53)</f>
        <v/>
      </c>
      <c r="EB53" s="365" t="str">
        <f>IF(Table1[[#This Row],[Hospital name (Autofills)]]="","",SUM(Table1[[#This Row],[Year 1 Savings with Price Growth Cap + Price Cap Glide Path (millions)]:[Year 10 Savings with Price Growth Cap + Price Cap Glide Path (millions)]]))</f>
        <v/>
      </c>
    </row>
    <row r="54" spans="2:134" ht="12" customHeight="1">
      <c r="B54" s="292"/>
      <c r="C54" s="337" t="str">
        <f>IF(B54=0,"",_xlfn.XLOOKUP(B54,'4. User Repricing Data'!A:A,'4. User Repricing Data'!B:B,""))</f>
        <v/>
      </c>
      <c r="D54" s="292" t="str">
        <f>IF(B54=0,"",_xlfn.XLOOKUP(B54,'4. User Repricing Data'!A:A,'4. User Repricing Data'!D:D,""))</f>
        <v/>
      </c>
      <c r="E54" s="108" t="str">
        <f>IF(B54=0,"",_xlfn.XLOOKUP(B54,'4. User Repricing Data'!A:A,'4. User Repricing Data'!F:F,""))</f>
        <v/>
      </c>
      <c r="F54" s="338" t="str">
        <f>IF(B54=0,"",_xlfn.XLOOKUP(B54,'4. User Repricing Data'!A:A,'4. User Repricing Data'!E:E,""))</f>
        <v/>
      </c>
      <c r="G54" s="108" t="str">
        <f>IF(G$29="CAH",Table1[[#This Row],[CAH? (Y/N) (Autofills)]],"")</f>
        <v/>
      </c>
      <c r="H54" s="109" t="str">
        <f>IF(H$29="CAH",Table1[[#This Row],[CAH? (Y/N) (Autofills)]],"")</f>
        <v/>
      </c>
      <c r="I54" s="366" t="str">
        <f>IF(Table1[[#This Row],[Hospital name (Autofills)]]="","",IF(OR(AND(G54="Y",$G$17="Y"),AND(H54="Y",$G$18="Y")),"Y","N"))</f>
        <v/>
      </c>
      <c r="J54" s="366" t="str">
        <f>IF(Table1[[#This Row],[Hospital name (Autofills)]]="","",IF(OR(AND(G54="Y",$G$22="Y",$G$19="Y"),AND(H54="Y",$G$23="Y",$G$19="Y")),"Y","N"))</f>
        <v/>
      </c>
      <c r="K54" s="367" t="str">
        <f>IF(Table1[[#This Row],[Hospital name (Autofills)]]="","",_xlfn.XLOOKUP(B54,'4. User Repricing Data'!A:A,'4. User Repricing Data'!G:G))</f>
        <v/>
      </c>
      <c r="L54" s="364" t="str">
        <f>IF(Table1[[#This Row],[Hospital name (Autofills)]]="","",_xlfn.XLOOKUP(B54,'4. User Repricing Data'!A:A,'4. User Repricing Data'!H:H))</f>
        <v/>
      </c>
      <c r="M54" s="342" t="str">
        <f>IF(Table1[[#This Row],[Hospital name (Autofills)]]="","",((1+G$7)^G$6-1))</f>
        <v/>
      </c>
      <c r="N54" s="343" t="str">
        <f>IF(Table1[[#This Row],[Hospital name (Autofills)]]="","",IFERROR(K54*(1+Table1[[#This Row],[Cumulative Inflation Adjustment (Autofills)]]),0))</f>
        <v/>
      </c>
      <c r="O54" s="344" t="str">
        <f>IF(Table1[[#This Row],[Hospital name (Autofills)]]="","",IFERROR(L54*(1+Table1[[#This Row],[Cumulative Inflation Adjustment (Autofills)]]),0))</f>
        <v/>
      </c>
      <c r="P54" s="345" t="str">
        <f>IF(Table1[[#This Row],[Hospital name (Autofills)]]="","",IFERROR(N54/O54,0))</f>
        <v/>
      </c>
      <c r="Q54" s="346" t="str">
        <f>IF(Table1[[#This Row],[Hospital name (Autofills)]]="","",IFERROR(($N54*($G$10+1)^Q$28)/($O54*($G$9+1)^Q$28),0))</f>
        <v/>
      </c>
      <c r="R54" s="346" t="str">
        <f>IF(Table1[[#This Row],[Hospital name (Autofills)]]="","",IFERROR(($N54*($G$10+1)^R$28)/($O54*($G$9+1)^R$28),0))</f>
        <v/>
      </c>
      <c r="S54" s="346" t="str">
        <f>IF(Table1[[#This Row],[Hospital name (Autofills)]]="","",IFERROR(($N54*($G$10+1)^S$28)/($O54*($G$9+1)^S$28),0))</f>
        <v/>
      </c>
      <c r="T54" s="346" t="str">
        <f>IF(Table1[[#This Row],[Hospital name (Autofills)]]="","",IFERROR(($N54*($G$10+1)^T$28)/($O54*($G$9+1)^T$28),0))</f>
        <v/>
      </c>
      <c r="U54" s="346" t="str">
        <f>IF(Table1[[#This Row],[Hospital name (Autofills)]]="","",IFERROR(($N54*($G$10+1)^U$28)/($O54*($G$9+1)^U$28),0))</f>
        <v/>
      </c>
      <c r="V54" s="346" t="str">
        <f>IF(Table1[[#This Row],[Hospital name (Autofills)]]="","",IFERROR(($N54*($G$10+1)^V$28)/($O54*($G$9+1)^V$28),0))</f>
        <v/>
      </c>
      <c r="W54" s="346" t="str">
        <f>IF(Table1[[#This Row],[Hospital name (Autofills)]]="","",IFERROR(($N54*($G$10+1)^W$28)/($O54*($G$9+1)^W$28),0))</f>
        <v/>
      </c>
      <c r="X54" s="346" t="str">
        <f>IF(Table1[[#This Row],[Hospital name (Autofills)]]="","",IFERROR(($N54*($G$10+1)^X$28)/($O54*($G$9+1)^X$28),0))</f>
        <v/>
      </c>
      <c r="Y54" s="346" t="str">
        <f>IF(Table1[[#This Row],[Hospital name (Autofills)]]="","",IFERROR(($N54*($G$10+1)^Y$28)/($O54*($G$9+1)^Y$28),0))</f>
        <v/>
      </c>
      <c r="Z54" s="347" t="str">
        <f>IF(Table1[[#This Row],[Hospital name (Autofills)]]="","",IFERROR(($N54*($G$10+1)^Z$28)/($O54*($G$9+1)^Z$28),0))</f>
        <v/>
      </c>
      <c r="AA54" s="345" t="str">
        <f>IF(Table1[[#This Row],[Hospital name (Autofills)]]="","",IFERROR(N54/O54,0))</f>
        <v/>
      </c>
      <c r="AB54" s="368" t="str">
        <f>IF(Table1[[#This Row],[Hospital name (Autofills)]]="","",IFERROR(IF($J54="Y",Q54,IF($G$19="N",Q54,($N54*($G$10+1)^IF(AB$28&lt;$G$21,AB$28,$G$21-1)*($G$20+1)^(MAX((AB$28-$G$21+1),0)))/($O54*($G$9+1)^AB$28))),0))</f>
        <v/>
      </c>
      <c r="AC54" s="368" t="str">
        <f>IF(Table1[[#This Row],[Hospital name (Autofills)]]="","",IFERROR(IF($J54="Y",R54,IF($G$19="N",R54,($N54*($G$10+1)^IF(AC$28&lt;$G$21,AC$28,$G$21-1)*($G$20+1)^(MAX((AC$28-$G$21+1),0)))/($O54*($G$9+1)^AC$28))),0))</f>
        <v/>
      </c>
      <c r="AD54" s="368" t="str">
        <f>IF(Table1[[#This Row],[Hospital name (Autofills)]]="","",IFERROR(IF($J54="Y",S54,IF($G$19="N",S54,($N54*($G$10+1)^IF(AD$28&lt;$G$21,AD$28,$G$21-1)*($G$20+1)^(MAX((AD$28-$G$21+1),0)))/($O54*($G$9+1)^AD$28))),0))</f>
        <v/>
      </c>
      <c r="AE54" s="368" t="str">
        <f>IF(Table1[[#This Row],[Hospital name (Autofills)]]="","",IFERROR(IF($J54="Y",T54,IF($G$19="N",T54,($N54*($G$10+1)^IF(AE$28&lt;$G$21,AE$28,$G$21-1)*($G$20+1)^(MAX((AE$28-$G$21+1),0)))/($O54*($G$9+1)^AE$28))),0))</f>
        <v/>
      </c>
      <c r="AF54" s="368" t="str">
        <f>IF(Table1[[#This Row],[Hospital name (Autofills)]]="","",IFERROR(IF($J54="Y",U54,IF($G$19="N",U54,($N54*($G$10+1)^IF(AF$28&lt;$G$21,AF$28,$G$21-1)*($G$20+1)^(MAX((AF$28-$G$21+1),0)))/($O54*($G$9+1)^AF$28))),0))</f>
        <v/>
      </c>
      <c r="AG54" s="368" t="str">
        <f>IF(Table1[[#This Row],[Hospital name (Autofills)]]="","",IFERROR(IF($J54="Y",V54,IF($G$19="N",V54,($N54*($G$10+1)^IF(AG$28&lt;$G$21,AG$28,$G$21-1)*($G$20+1)^(MAX((AG$28-$G$21+1),0)))/($O54*($G$9+1)^AG$28))),0))</f>
        <v/>
      </c>
      <c r="AH54" s="368" t="str">
        <f>IF(Table1[[#This Row],[Hospital name (Autofills)]]="","",IFERROR(IF($J54="Y",W54,IF($G$19="N",W54,($N54*($G$10+1)^IF(AH$28&lt;$G$21,AH$28,$G$21-1)*($G$20+1)^(MAX((AH$28-$G$21+1),0)))/($O54*($G$9+1)^AH$28))),0))</f>
        <v/>
      </c>
      <c r="AI54" s="368" t="str">
        <f>IF(Table1[[#This Row],[Hospital name (Autofills)]]="","",IFERROR(IF($J54="Y",X54,IF($G$19="N",X54,($N54*($G$10+1)^IF(AI$28&lt;$G$21,AI$28,$G$21-1)*($G$20+1)^(MAX((AI$28-$G$21+1),0)))/($O54*($G$9+1)^AI$28))),0))</f>
        <v/>
      </c>
      <c r="AJ54" s="368" t="str">
        <f>IF(Table1[[#This Row],[Hospital name (Autofills)]]="","",IFERROR(IF($J54="Y",Y54,IF($G$19="N",Y54,($N54*($G$10+1)^IF(AJ$28&lt;$G$21,AJ$28,$G$21-1)*($G$20+1)^(MAX((AJ$28-$G$21+1),0)))/($O54*($G$9+1)^AJ$28))),0))</f>
        <v/>
      </c>
      <c r="AK54" s="369" t="str">
        <f>IF(Table1[[#This Row],[Hospital name (Autofills)]]="","",IFERROR(IF($J54="Y",Z54,IF($G$19="N",Z54,($N54*($G$10+1)^IF(AK$28&lt;$G$21,AK$28,$G$21-1)*($G$20+1)^(MAX((AK$28-$G$21+1),0)))/($O54*($G$9+1)^AK$28))),0))</f>
        <v/>
      </c>
      <c r="AL54" s="349" t="str">
        <f t="shared" si="0"/>
        <v/>
      </c>
      <c r="AM54" s="350" t="str">
        <f>IF(Table1[[#This Row],[Hospital name (Autofills)]]="","",IF(AND($I54="Y", $G$17="Y"), AB54,
    IF(OR(AND($G$13="Y", AM$28 &gt;= $G$14), $G$13="N"),
        IF(OR(AB54 &gt;= $G$12, AL54 = $G$12),
            $G$12,
            AB54),
        AB54))
)</f>
        <v/>
      </c>
      <c r="AN54" s="350" t="str">
        <f>IF(Table1[[#This Row],[Hospital name (Autofills)]]="","",IF(AND($I54="Y", $G$17="Y"), AC54,
    IF(OR(AND($G$13="Y", AN$28 &gt;= $G$14), $G$13="N"),
        IF(OR(AC54 &gt;= $G$12, AM54 = $G$12),
            $G$12,
            AC54),
        AC54)
))</f>
        <v/>
      </c>
      <c r="AO54" s="350" t="str">
        <f>IF(Table1[[#This Row],[Hospital name (Autofills)]]="","",IF(AND($I54="Y", $G$17="Y"), AD54,
    IF(OR(AND($G$13="Y", AO$28 &gt;= $G$14), $G$13="N"),
        IF(OR(AD54 &gt;= $G$12, AN54 = $G$12),
            MIN(AD54,$G$12),
            AD54),
        AD54)
))</f>
        <v/>
      </c>
      <c r="AP54" s="350" t="str">
        <f>IF(Table1[[#This Row],[Hospital name (Autofills)]]="","",IF(AND($I54="Y", $G$17="Y"), AE54,
    IF(OR(AND($G$13="Y", AP$28 &gt;= $G$14), $G$13="N"),
        IF(OR(AE54 &gt;= $G$12, AO54 = $G$12),
            MIN(AE54,$G$12),
            AE54),
        AE54)
))</f>
        <v/>
      </c>
      <c r="AQ54" s="350" t="str">
        <f>IF(Table1[[#This Row],[Hospital name (Autofills)]]="","",IF(AND($I54="Y", $G$17="Y"), AF54,
    IF(OR(AND($G$13="Y", AQ$28 &gt;= $G$14), $G$13="N"),
        IF(OR(AF54 &gt;= $G$12, AP54 = $G$12),
            MIN(AF54,$G$12),
            AF54),
        AF54)
))</f>
        <v/>
      </c>
      <c r="AR54" s="350" t="str">
        <f>IF(Table1[[#This Row],[Hospital name (Autofills)]]="","",IF(AND($I54="Y", $G$17="Y"), AG54,
    IF(OR(AND($G$13="Y", AR$28 &gt;= $G$14), $G$13="N"),
        IF(OR(AG54 &gt;= $G$12, AQ54 = $G$12),
            MIN(AG54,$G$12),
            AG54),
        AG54)
))</f>
        <v/>
      </c>
      <c r="AS54" s="350" t="str">
        <f>IF(Table1[[#This Row],[Hospital name (Autofills)]]="","",IF(AND($I54="Y", $G$17="Y"), AH54,
    IF(OR(AND($G$13="Y", AS$28 &gt;= $G$14), $G$13="N"),
        IF(OR(AH54 &gt;= $G$12, AR54 = $G$12),
            MIN(AH54,$G$12),
            AH54),
        AH54)
))</f>
        <v/>
      </c>
      <c r="AT54" s="350" t="str">
        <f>IF(Table1[[#This Row],[Hospital name (Autofills)]]="","",IF(AND($I54="Y", $G$17="Y"), AI54,
    IF(OR(AND($G$13="Y", AT$28 &gt;= $G$14), $G$13="N"),
        IF(OR(AI54 &gt;= $G$12, AS54 = $G$12),
            MIN(AI54,$G$12),
            AI54),
        AI54)
))</f>
        <v/>
      </c>
      <c r="AU54" s="350" t="str">
        <f>IF(Table1[[#This Row],[Hospital name (Autofills)]]="","",IF(AND($I54="Y", $G$17="Y"), AJ54,
    IF(OR(AND($G$13="Y", AU$28 &gt;= $G$14), $G$13="N"),
        IF(OR(AJ54 &gt;= $G$12, AT54 = $G$12),
            MIN(AJ54,$G$12),
            AJ54),
        AJ54)
))</f>
        <v/>
      </c>
      <c r="AV54" s="350" t="str">
        <f>IF(Table1[[#This Row],[Hospital name (Autofills)]]="","",IF(AND($I54="Y", $G$17="Y"), AK54,
    IF(OR(AND($G$13="Y", AV$28 &gt;= $G$14), $G$13="N"),
        IF(OR(AK54 &gt;= $G$12, AU54 = $G$12),
            MIN(AK54,$G$12),
            AK54),
        AK54)
))</f>
        <v/>
      </c>
      <c r="AW54" s="345" t="str">
        <f>IFERROR(Table1[[#This Row],[Year 0 Relative Price]],"")</f>
        <v/>
      </c>
      <c r="AX54" s="350" t="str">
        <f t="shared" si="1"/>
        <v/>
      </c>
      <c r="AY54" s="350" t="str">
        <f t="shared" si="2"/>
        <v/>
      </c>
      <c r="AZ54" s="350" t="str">
        <f t="shared" si="3"/>
        <v/>
      </c>
      <c r="BA54" s="350" t="str">
        <f t="shared" si="4"/>
        <v/>
      </c>
      <c r="BB54" s="350" t="str">
        <f t="shared" si="5"/>
        <v/>
      </c>
      <c r="BC54" s="350" t="str">
        <f t="shared" si="6"/>
        <v/>
      </c>
      <c r="BD54" s="350" t="str">
        <f t="shared" si="7"/>
        <v/>
      </c>
      <c r="BE54" s="350" t="str">
        <f t="shared" si="8"/>
        <v/>
      </c>
      <c r="BF54" s="350" t="str">
        <f t="shared" si="9"/>
        <v/>
      </c>
      <c r="BG54" s="351" t="str">
        <f t="shared" si="10"/>
        <v/>
      </c>
      <c r="BH54" s="352" t="str">
        <f>IF(Table1[[#This Row],[Hospital name (Autofills)]]="","",IFERROR($N54*($G$10+1)^BH$28,0))</f>
        <v/>
      </c>
      <c r="BI54" s="353" t="str">
        <f>IF(Table1[[#This Row],[Hospital name (Autofills)]]="","",IFERROR($N54*($G$10+1)^BI$28,0))</f>
        <v/>
      </c>
      <c r="BJ54" s="353" t="str">
        <f>IF(Table1[[#This Row],[Hospital name (Autofills)]]="","",IFERROR($N54*($G$10+1)^BJ$28,0))</f>
        <v/>
      </c>
      <c r="BK54" s="353" t="str">
        <f>IF(Table1[[#This Row],[Hospital name (Autofills)]]="","",IFERROR($N54*($G$10+1)^BK$28,0))</f>
        <v/>
      </c>
      <c r="BL54" s="353" t="str">
        <f>IF(Table1[[#This Row],[Hospital name (Autofills)]]="","",IFERROR($N54*($G$10+1)^BL$28,0))</f>
        <v/>
      </c>
      <c r="BM54" s="353" t="str">
        <f>IF(Table1[[#This Row],[Hospital name (Autofills)]]="","",IFERROR($N54*($G$10+1)^BM$28,0))</f>
        <v/>
      </c>
      <c r="BN54" s="353" t="str">
        <f>IF(Table1[[#This Row],[Hospital name (Autofills)]]="","",IFERROR($N54*($G$10+1)^BN$28,0))</f>
        <v/>
      </c>
      <c r="BO54" s="353" t="str">
        <f>IF(Table1[[#This Row],[Hospital name (Autofills)]]="","",IFERROR($N54*($G$10+1)^BO$28,0))</f>
        <v/>
      </c>
      <c r="BP54" s="353" t="str">
        <f>IF(Table1[[#This Row],[Hospital name (Autofills)]]="","",IFERROR($N54*($G$10+1)^BP$28,0))</f>
        <v/>
      </c>
      <c r="BQ54" s="354" t="str">
        <f>IF(Table1[[#This Row],[Hospital name (Autofills)]]="","",IFERROR($N54*($G$10+1)^BQ$28,0))</f>
        <v/>
      </c>
      <c r="BR54" s="357" t="str">
        <f>IF(Table1[[#This Row],[Hospital name (Autofills)]]="","",IFERROR(($O54*((1+$G$9)^(BR$28)))*(AB54),0))</f>
        <v/>
      </c>
      <c r="BS54" s="362" t="str">
        <f>IF(Table1[[#This Row],[Hospital name (Autofills)]]="","",IFERROR(($O54*((1+$G$9)^(BS$28)))*(AC54),0))</f>
        <v/>
      </c>
      <c r="BT54" s="362" t="str">
        <f>IF(Table1[[#This Row],[Hospital name (Autofills)]]="","",IFERROR(($O54*((1+$G$9)^(BT$28)))*(AD54),0))</f>
        <v/>
      </c>
      <c r="BU54" s="362" t="str">
        <f>IF(Table1[[#This Row],[Hospital name (Autofills)]]="","",IFERROR(($O54*((1+$G$9)^(BU$28)))*(AE54),0))</f>
        <v/>
      </c>
      <c r="BV54" s="362" t="str">
        <f>IF(Table1[[#This Row],[Hospital name (Autofills)]]="","",IFERROR(($O54*((1+$G$9)^(BV$28)))*(AF54),0))</f>
        <v/>
      </c>
      <c r="BW54" s="362" t="str">
        <f>IF(Table1[[#This Row],[Hospital name (Autofills)]]="","",IFERROR(($O54*((1+$G$9)^(BW$28)))*(AG54),0))</f>
        <v/>
      </c>
      <c r="BX54" s="362" t="str">
        <f>IF(Table1[[#This Row],[Hospital name (Autofills)]]="","",IFERROR(($O54*((1+$G$9)^(BX$28)))*(AH54),0))</f>
        <v/>
      </c>
      <c r="BY54" s="362" t="str">
        <f>IF(Table1[[#This Row],[Hospital name (Autofills)]]="","",IFERROR(($O54*((1+$G$9)^(BY$28)))*(AI54),0))</f>
        <v/>
      </c>
      <c r="BZ54" s="362" t="str">
        <f>IF(Table1[[#This Row],[Hospital name (Autofills)]]="","",IFERROR(($O54*((1+$G$9)^(BZ$28)))*(AJ54),0))</f>
        <v/>
      </c>
      <c r="CA54" s="370" t="str">
        <f>IF(Table1[[#This Row],[Hospital name (Autofills)]]="","",IFERROR(($O54*((1+$G$9)^(CA$28)))*(AK54),0))</f>
        <v/>
      </c>
      <c r="CB54" s="343" t="str">
        <f>IF(Table1[[#This Row],[Hospital name (Autofills)]]="","",IFERROR(($O54*((1+$G$9)^(CB$28)))*(AM54),0))</f>
        <v/>
      </c>
      <c r="CC54" s="362" t="str">
        <f>IF(Table1[[#This Row],[Hospital name (Autofills)]]="","",IFERROR(($O54*((1+$G$9)^(CC$28)))*(AN54),0))</f>
        <v/>
      </c>
      <c r="CD54" s="362" t="str">
        <f>IF(Table1[[#This Row],[Hospital name (Autofills)]]="","",IFERROR(($O54*((1+$G$9)^(CD$28)))*(AO54),0))</f>
        <v/>
      </c>
      <c r="CE54" s="362" t="str">
        <f>IF(Table1[[#This Row],[Hospital name (Autofills)]]="","",IFERROR(($O54*((1+$G$9)^(CE$28)))*(AP54),0))</f>
        <v/>
      </c>
      <c r="CF54" s="362" t="str">
        <f>IF(Table1[[#This Row],[Hospital name (Autofills)]]="","",IFERROR(($O54*((1+$G$9)^(CF$28)))*(AQ54),0))</f>
        <v/>
      </c>
      <c r="CG54" s="362" t="str">
        <f>IF(Table1[[#This Row],[Hospital name (Autofills)]]="","",IFERROR(($O54*((1+$G$9)^(CG$28)))*(AR54),0))</f>
        <v/>
      </c>
      <c r="CH54" s="362" t="str">
        <f>IF(Table1[[#This Row],[Hospital name (Autofills)]]="","",IFERROR(($O54*((1+$G$9)^(CH$28)))*(AS54),0))</f>
        <v/>
      </c>
      <c r="CI54" s="362" t="str">
        <f>IF(Table1[[#This Row],[Hospital name (Autofills)]]="","",IFERROR(($O54*((1+$G$9)^(CI$28)))*(AT54),0))</f>
        <v/>
      </c>
      <c r="CJ54" s="362" t="str">
        <f>IF(Table1[[#This Row],[Hospital name (Autofills)]]="","",IFERROR(($O54*((1+$G$9)^(CJ$28)))*(AU54),0))</f>
        <v/>
      </c>
      <c r="CK54" s="344" t="str">
        <f>IF(Table1[[#This Row],[Hospital name (Autofills)]]="","",IFERROR(($O54*((1+$G$9)^(CK$28)))*(AV54),0))</f>
        <v/>
      </c>
      <c r="CL54" s="357" t="str">
        <f>IF(Table1[[#This Row],[Hospital name (Autofills)]]="","",IFERROR(($O54*((1+$G$9)^(CL$28)))*(AX54),0))</f>
        <v/>
      </c>
      <c r="CM54" s="362" t="str">
        <f>IF(Table1[[#This Row],[Hospital name (Autofills)]]="","",IFERROR(($O54*((1+$G$9)^(CM$28)))*(AY54),0))</f>
        <v/>
      </c>
      <c r="CN54" s="362" t="str">
        <f>IF(Table1[[#This Row],[Hospital name (Autofills)]]="","",IFERROR(($O54*((1+$G$9)^(CN$28)))*(AZ54),0))</f>
        <v/>
      </c>
      <c r="CO54" s="362" t="str">
        <f>IF(Table1[[#This Row],[Hospital name (Autofills)]]="","",IFERROR(($O54*((1+$G$9)^(CO$28)))*(BA54),0))</f>
        <v/>
      </c>
      <c r="CP54" s="362" t="str">
        <f>IF(Table1[[#This Row],[Hospital name (Autofills)]]="","",IFERROR(($O54*((1+$G$9)^(CP$28)))*(BB54),0))</f>
        <v/>
      </c>
      <c r="CQ54" s="362" t="str">
        <f>IF(Table1[[#This Row],[Hospital name (Autofills)]]="","",IFERROR(($O54*((1+$G$9)^(CQ$28)))*(BC54),0))</f>
        <v/>
      </c>
      <c r="CR54" s="362" t="str">
        <f>IF(Table1[[#This Row],[Hospital name (Autofills)]]="","",IFERROR(($O54*((1+$G$9)^(CR$28)))*(BD54),0))</f>
        <v/>
      </c>
      <c r="CS54" s="362" t="str">
        <f>IF(Table1[[#This Row],[Hospital name (Autofills)]]="","",IFERROR(($O54*((1+$G$9)^(CS$28)))*(BE54),0))</f>
        <v/>
      </c>
      <c r="CT54" s="362" t="str">
        <f>IF(Table1[[#This Row],[Hospital name (Autofills)]]="","",IFERROR(($O54*((1+$G$9)^(CT$28)))*(BF54),0))</f>
        <v/>
      </c>
      <c r="CU54" s="370" t="str">
        <f>IF(Table1[[#This Row],[Hospital name (Autofills)]]="","",IFERROR(($O54*((1+$G$9)^(CU$28)))*(BG54),0))</f>
        <v/>
      </c>
      <c r="CV54" s="371" t="str">
        <f>IF(Table1[[#This Row],[Hospital name (Autofills)]]="","",BH54-BR54)</f>
        <v/>
      </c>
      <c r="CW54" s="372" t="str">
        <f>IF(Table1[[#This Row],[Hospital name (Autofills)]]="","",BI54-BS54)</f>
        <v/>
      </c>
      <c r="CX54" s="372" t="str">
        <f>IF(Table1[[#This Row],[Hospital name (Autofills)]]="","",BJ54-BT54)</f>
        <v/>
      </c>
      <c r="CY54" s="372" t="str">
        <f>IF(Table1[[#This Row],[Hospital name (Autofills)]]="","",BK54-BU54)</f>
        <v/>
      </c>
      <c r="CZ54" s="372" t="str">
        <f>IF(Table1[[#This Row],[Hospital name (Autofills)]]="","",BL54-BV54)</f>
        <v/>
      </c>
      <c r="DA54" s="372" t="str">
        <f>IF(Table1[[#This Row],[Hospital name (Autofills)]]="","",BM54-BW54)</f>
        <v/>
      </c>
      <c r="DB54" s="372" t="str">
        <f>IF(Table1[[#This Row],[Hospital name (Autofills)]]="","",BN54-BX54)</f>
        <v/>
      </c>
      <c r="DC54" s="372" t="str">
        <f>IF(Table1[[#This Row],[Hospital name (Autofills)]]="","",BO54-BY54)</f>
        <v/>
      </c>
      <c r="DD54" s="372" t="str">
        <f>IF(Table1[[#This Row],[Hospital name (Autofills)]]="","",BP54-BZ54)</f>
        <v/>
      </c>
      <c r="DE54" s="373" t="str">
        <f>IF(Table1[[#This Row],[Hospital name (Autofills)]]="","",BQ54-CA54)</f>
        <v/>
      </c>
      <c r="DF54" s="374" t="str">
        <f>IF(Table1[[#This Row],[Hospital name (Autofills)]]="","",SUM(Table1[[#This Row],[Year 1 Savings with Price Growth Cap Alone (millions)]:[Year 10 Savings with Price Growth Cap Alone (millions)]]))</f>
        <v/>
      </c>
      <c r="DG54" s="357" t="str">
        <f>IF(Table1[[#This Row],[Hospital name (Autofills)]]="","",BH54-CB54)</f>
        <v/>
      </c>
      <c r="DH54" s="362" t="str">
        <f>IF(Table1[[#This Row],[Hospital name (Autofills)]]="","",BI54-CC54)</f>
        <v/>
      </c>
      <c r="DI54" s="362" t="str">
        <f>IF(Table1[[#This Row],[Hospital name (Autofills)]]="","",BJ54-CD54)</f>
        <v/>
      </c>
      <c r="DJ54" s="362" t="str">
        <f>IF(Table1[[#This Row],[Hospital name (Autofills)]]="","",BK54-CE54)</f>
        <v/>
      </c>
      <c r="DK54" s="362" t="str">
        <f>IF(Table1[[#This Row],[Hospital name (Autofills)]]="","",BL54-CF54)</f>
        <v/>
      </c>
      <c r="DL54" s="362" t="str">
        <f>IF(Table1[[#This Row],[Hospital name (Autofills)]]="","",BM54-CG54)</f>
        <v/>
      </c>
      <c r="DM54" s="362" t="str">
        <f>IF(Table1[[#This Row],[Hospital name (Autofills)]]="","",BN54-CH54)</f>
        <v/>
      </c>
      <c r="DN54" s="362" t="str">
        <f>IF(Table1[[#This Row],[Hospital name (Autofills)]]="","",BO54-CI54)</f>
        <v/>
      </c>
      <c r="DO54" s="362" t="str">
        <f>IF(Table1[[#This Row],[Hospital name (Autofills)]]="","",BP54-CJ54)</f>
        <v/>
      </c>
      <c r="DP54" s="362" t="str">
        <f>IF(Table1[[#This Row],[Hospital name (Autofills)]]="","",BQ54-CK54)</f>
        <v/>
      </c>
      <c r="DQ54" s="362" t="str">
        <f>IF(Table1[[#This Row],[Hospital name (Autofills)]]="","",SUM(Table1[[#This Row],[Year 1 Savings with Price Growth Cap + Price Cap (No Glide Path) (millions)]:[Year 10 Savings with Price Growth Cap + Price Cap (No Glide Path) (millions)]]))</f>
        <v/>
      </c>
      <c r="DR54" s="363" t="str">
        <f>IF(Table1[[#This Row],[Hospital name (Autofills)]]="","",BH54-CL54)</f>
        <v/>
      </c>
      <c r="DS54" s="364" t="str">
        <f>IF(Table1[[#This Row],[Hospital name (Autofills)]]="","",BI54-CM54)</f>
        <v/>
      </c>
      <c r="DT54" s="364" t="str">
        <f>IF(Table1[[#This Row],[Hospital name (Autofills)]]="","",BJ54-CN54)</f>
        <v/>
      </c>
      <c r="DU54" s="364" t="str">
        <f>IF(Table1[[#This Row],[Hospital name (Autofills)]]="","",BK54-CO54)</f>
        <v/>
      </c>
      <c r="DV54" s="364" t="str">
        <f>IF(Table1[[#This Row],[Hospital name (Autofills)]]="","",BL54-CP54)</f>
        <v/>
      </c>
      <c r="DW54" s="364" t="str">
        <f>IF(Table1[[#This Row],[Hospital name (Autofills)]]="","",BM54-CQ54)</f>
        <v/>
      </c>
      <c r="DX54" s="364" t="str">
        <f>IF(Table1[[#This Row],[Hospital name (Autofills)]]="","",BN54-CR54)</f>
        <v/>
      </c>
      <c r="DY54" s="364" t="str">
        <f>IF(Table1[[#This Row],[Hospital name (Autofills)]]="","",BO54-CS54)</f>
        <v/>
      </c>
      <c r="DZ54" s="364" t="str">
        <f>IF(Table1[[#This Row],[Hospital name (Autofills)]]="","",BP54-CT54)</f>
        <v/>
      </c>
      <c r="EA54" s="364" t="str">
        <f>IF(Table1[[#This Row],[Hospital name (Autofills)]]="","",BQ54-CU54)</f>
        <v/>
      </c>
      <c r="EB54" s="365" t="str">
        <f>IF(Table1[[#This Row],[Hospital name (Autofills)]]="","",SUM(Table1[[#This Row],[Year 1 Savings with Price Growth Cap + Price Cap Glide Path (millions)]:[Year 10 Savings with Price Growth Cap + Price Cap Glide Path (millions)]]))</f>
        <v/>
      </c>
      <c r="ED54" s="131"/>
    </row>
    <row r="55" spans="2:134" ht="12" customHeight="1">
      <c r="B55" s="292"/>
      <c r="C55" s="337" t="str">
        <f>IF(B55=0,"",_xlfn.XLOOKUP(B55,'4. User Repricing Data'!A:A,'4. User Repricing Data'!B:B,""))</f>
        <v/>
      </c>
      <c r="D55" s="292" t="str">
        <f>IF(B55=0,"",_xlfn.XLOOKUP(B55,'4. User Repricing Data'!A:A,'4. User Repricing Data'!D:D,""))</f>
        <v/>
      </c>
      <c r="E55" s="108" t="str">
        <f>IF(B55=0,"",_xlfn.XLOOKUP(B55,'4. User Repricing Data'!A:A,'4. User Repricing Data'!F:F,""))</f>
        <v/>
      </c>
      <c r="F55" s="338" t="str">
        <f>IF(B55=0,"",_xlfn.XLOOKUP(B55,'4. User Repricing Data'!A:A,'4. User Repricing Data'!E:E,""))</f>
        <v/>
      </c>
      <c r="G55" s="108" t="str">
        <f>IF(G$29="CAH",Table1[[#This Row],[CAH? (Y/N) (Autofills)]],"")</f>
        <v/>
      </c>
      <c r="H55" s="109" t="str">
        <f>IF(H$29="CAH",Table1[[#This Row],[CAH? (Y/N) (Autofills)]],"")</f>
        <v/>
      </c>
      <c r="I55" s="366" t="str">
        <f>IF(Table1[[#This Row],[Hospital name (Autofills)]]="","",IF(OR(AND(G55="Y",$G$17="Y"),AND(H55="Y",$G$18="Y")),"Y","N"))</f>
        <v/>
      </c>
      <c r="J55" s="366" t="str">
        <f>IF(Table1[[#This Row],[Hospital name (Autofills)]]="","",IF(OR(AND(G55="Y",$G$22="Y",$G$19="Y"),AND(H55="Y",$G$23="Y",$G$19="Y")),"Y","N"))</f>
        <v/>
      </c>
      <c r="K55" s="364" t="str">
        <f>IF(Table1[[#This Row],[Hospital name (Autofills)]]="","",_xlfn.XLOOKUP(B55,'4. User Repricing Data'!A:A,'4. User Repricing Data'!G:G))</f>
        <v/>
      </c>
      <c r="L55" s="341" t="str">
        <f>IF(Table1[[#This Row],[Hospital name (Autofills)]]="","",_xlfn.XLOOKUP(B55,'4. User Repricing Data'!A:A,'4. User Repricing Data'!H:H))</f>
        <v/>
      </c>
      <c r="M55" s="342" t="str">
        <f>IF(Table1[[#This Row],[Hospital name (Autofills)]]="","",((1+G$7)^G$6-1))</f>
        <v/>
      </c>
      <c r="N55" s="343" t="str">
        <f>IF(Table1[[#This Row],[Hospital name (Autofills)]]="","",IFERROR(K55*(1+Table1[[#This Row],[Cumulative Inflation Adjustment (Autofills)]]),0))</f>
        <v/>
      </c>
      <c r="O55" s="344" t="str">
        <f>IF(Table1[[#This Row],[Hospital name (Autofills)]]="","",IFERROR(L55*(1+Table1[[#This Row],[Cumulative Inflation Adjustment (Autofills)]]),0))</f>
        <v/>
      </c>
      <c r="P55" s="345" t="str">
        <f>IF(Table1[[#This Row],[Hospital name (Autofills)]]="","",IFERROR(N55/O55,0))</f>
        <v/>
      </c>
      <c r="Q55" s="346" t="str">
        <f>IF(Table1[[#This Row],[Hospital name (Autofills)]]="","",IFERROR(($N55*($G$10+1)^Q$28)/($O55*($G$9+1)^Q$28),0))</f>
        <v/>
      </c>
      <c r="R55" s="346" t="str">
        <f>IF(Table1[[#This Row],[Hospital name (Autofills)]]="","",IFERROR(($N55*($G$10+1)^R$28)/($O55*($G$9+1)^R$28),0))</f>
        <v/>
      </c>
      <c r="S55" s="346" t="str">
        <f>IF(Table1[[#This Row],[Hospital name (Autofills)]]="","",IFERROR(($N55*($G$10+1)^S$28)/($O55*($G$9+1)^S$28),0))</f>
        <v/>
      </c>
      <c r="T55" s="346" t="str">
        <f>IF(Table1[[#This Row],[Hospital name (Autofills)]]="","",IFERROR(($N55*($G$10+1)^T$28)/($O55*($G$9+1)^T$28),0))</f>
        <v/>
      </c>
      <c r="U55" s="346" t="str">
        <f>IF(Table1[[#This Row],[Hospital name (Autofills)]]="","",IFERROR(($N55*($G$10+1)^U$28)/($O55*($G$9+1)^U$28),0))</f>
        <v/>
      </c>
      <c r="V55" s="346" t="str">
        <f>IF(Table1[[#This Row],[Hospital name (Autofills)]]="","",IFERROR(($N55*($G$10+1)^V$28)/($O55*($G$9+1)^V$28),0))</f>
        <v/>
      </c>
      <c r="W55" s="346" t="str">
        <f>IF(Table1[[#This Row],[Hospital name (Autofills)]]="","",IFERROR(($N55*($G$10+1)^W$28)/($O55*($G$9+1)^W$28),0))</f>
        <v/>
      </c>
      <c r="X55" s="346" t="str">
        <f>IF(Table1[[#This Row],[Hospital name (Autofills)]]="","",IFERROR(($N55*($G$10+1)^X$28)/($O55*($G$9+1)^X$28),0))</f>
        <v/>
      </c>
      <c r="Y55" s="346" t="str">
        <f>IF(Table1[[#This Row],[Hospital name (Autofills)]]="","",IFERROR(($N55*($G$10+1)^Y$28)/($O55*($G$9+1)^Y$28),0))</f>
        <v/>
      </c>
      <c r="Z55" s="346" t="str">
        <f>IF(Table1[[#This Row],[Hospital name (Autofills)]]="","",IFERROR(($N55*($G$10+1)^Z$28)/($O55*($G$9+1)^Z$28),0))</f>
        <v/>
      </c>
      <c r="AA55" s="345" t="str">
        <f>IF(Table1[[#This Row],[Hospital name (Autofills)]]="","",IFERROR(N55/O55,0))</f>
        <v/>
      </c>
      <c r="AB55" s="368" t="str">
        <f>IF(Table1[[#This Row],[Hospital name (Autofills)]]="","",IFERROR(IF($J55="Y",Q55,IF($G$19="N",Q55,($N55*($G$10+1)^IF(AB$28&lt;$G$21,AB$28,$G$21-1)*($G$20+1)^(MAX((AB$28-$G$21+1),0)))/($O55*($G$9+1)^AB$28))),0))</f>
        <v/>
      </c>
      <c r="AC55" s="368" t="str">
        <f>IF(Table1[[#This Row],[Hospital name (Autofills)]]="","",IFERROR(IF($J55="Y",R55,IF($G$19="N",R55,($N55*($G$10+1)^IF(AC$28&lt;$G$21,AC$28,$G$21-1)*($G$20+1)^(MAX((AC$28-$G$21+1),0)))/($O55*($G$9+1)^AC$28))),0))</f>
        <v/>
      </c>
      <c r="AD55" s="368" t="str">
        <f>IF(Table1[[#This Row],[Hospital name (Autofills)]]="","",IFERROR(IF($J55="Y",S55,IF($G$19="N",S55,($N55*($G$10+1)^IF(AD$28&lt;$G$21,AD$28,$G$21-1)*($G$20+1)^(MAX((AD$28-$G$21+1),0)))/($O55*($G$9+1)^AD$28))),0))</f>
        <v/>
      </c>
      <c r="AE55" s="368" t="str">
        <f>IF(Table1[[#This Row],[Hospital name (Autofills)]]="","",IFERROR(IF($J55="Y",T55,IF($G$19="N",T55,($N55*($G$10+1)^IF(AE$28&lt;$G$21,AE$28,$G$21-1)*($G$20+1)^(MAX((AE$28-$G$21+1),0)))/($O55*($G$9+1)^AE$28))),0))</f>
        <v/>
      </c>
      <c r="AF55" s="368" t="str">
        <f>IF(Table1[[#This Row],[Hospital name (Autofills)]]="","",IFERROR(IF($J55="Y",U55,IF($G$19="N",U55,($N55*($G$10+1)^IF(AF$28&lt;$G$21,AF$28,$G$21-1)*($G$20+1)^(MAX((AF$28-$G$21+1),0)))/($O55*($G$9+1)^AF$28))),0))</f>
        <v/>
      </c>
      <c r="AG55" s="368" t="str">
        <f>IF(Table1[[#This Row],[Hospital name (Autofills)]]="","",IFERROR(IF($J55="Y",V55,IF($G$19="N",V55,($N55*($G$10+1)^IF(AG$28&lt;$G$21,AG$28,$G$21-1)*($G$20+1)^(MAX((AG$28-$G$21+1),0)))/($O55*($G$9+1)^AG$28))),0))</f>
        <v/>
      </c>
      <c r="AH55" s="368" t="str">
        <f>IF(Table1[[#This Row],[Hospital name (Autofills)]]="","",IFERROR(IF($J55="Y",W55,IF($G$19="N",W55,($N55*($G$10+1)^IF(AH$28&lt;$G$21,AH$28,$G$21-1)*($G$20+1)^(MAX((AH$28-$G$21+1),0)))/($O55*($G$9+1)^AH$28))),0))</f>
        <v/>
      </c>
      <c r="AI55" s="368" t="str">
        <f>IF(Table1[[#This Row],[Hospital name (Autofills)]]="","",IFERROR(IF($J55="Y",X55,IF($G$19="N",X55,($N55*($G$10+1)^IF(AI$28&lt;$G$21,AI$28,$G$21-1)*($G$20+1)^(MAX((AI$28-$G$21+1),0)))/($O55*($G$9+1)^AI$28))),0))</f>
        <v/>
      </c>
      <c r="AJ55" s="368" t="str">
        <f>IF(Table1[[#This Row],[Hospital name (Autofills)]]="","",IFERROR(IF($J55="Y",Y55,IF($G$19="N",Y55,($N55*($G$10+1)^IF(AJ$28&lt;$G$21,AJ$28,$G$21-1)*($G$20+1)^(MAX((AJ$28-$G$21+1),0)))/($O55*($G$9+1)^AJ$28))),0))</f>
        <v/>
      </c>
      <c r="AK55" s="368" t="str">
        <f>IF(Table1[[#This Row],[Hospital name (Autofills)]]="","",IFERROR(IF($J55="Y",Z55,IF($G$19="N",Z55,($N55*($G$10+1)^IF(AK$28&lt;$G$21,AK$28,$G$21-1)*($G$20+1)^(MAX((AK$28-$G$21+1),0)))/($O55*($G$9+1)^AK$28))),0))</f>
        <v/>
      </c>
      <c r="AL55" s="349" t="str">
        <f t="shared" si="0"/>
        <v/>
      </c>
      <c r="AM55" s="350" t="str">
        <f>IF(Table1[[#This Row],[Hospital name (Autofills)]]="","",IF(AND($I55="Y", $G$17="Y"), AB55,
    IF(OR(AND($G$13="Y", AM$28 &gt;= $G$14), $G$13="N"),
        IF(OR(AB55 &gt;= $G$12, AL55 = $G$12),
            $G$12,
            AB55),
        AB55))
)</f>
        <v/>
      </c>
      <c r="AN55" s="350" t="str">
        <f>IF(Table1[[#This Row],[Hospital name (Autofills)]]="","",IF(AND($I55="Y", $G$17="Y"), AC55,
    IF(OR(AND($G$13="Y", AN$28 &gt;= $G$14), $G$13="N"),
        IF(OR(AC55 &gt;= $G$12, AM55 = $G$12),
            $G$12,
            AC55),
        AC55)
))</f>
        <v/>
      </c>
      <c r="AO55" s="350" t="str">
        <f>IF(Table1[[#This Row],[Hospital name (Autofills)]]="","",IF(AND($I55="Y", $G$17="Y"), AD55,
    IF(OR(AND($G$13="Y", AO$28 &gt;= $G$14), $G$13="N"),
        IF(OR(AD55 &gt;= $G$12, AN55 = $G$12),
            MIN(AD55,$G$12),
            AD55),
        AD55)
))</f>
        <v/>
      </c>
      <c r="AP55" s="350" t="str">
        <f>IF(Table1[[#This Row],[Hospital name (Autofills)]]="","",IF(AND($I55="Y", $G$17="Y"), AE55,
    IF(OR(AND($G$13="Y", AP$28 &gt;= $G$14), $G$13="N"),
        IF(OR(AE55 &gt;= $G$12, AO55 = $G$12),
            MIN(AE55,$G$12),
            AE55),
        AE55)
))</f>
        <v/>
      </c>
      <c r="AQ55" s="350" t="str">
        <f>IF(Table1[[#This Row],[Hospital name (Autofills)]]="","",IF(AND($I55="Y", $G$17="Y"), AF55,
    IF(OR(AND($G$13="Y", AQ$28 &gt;= $G$14), $G$13="N"),
        IF(OR(AF55 &gt;= $G$12, AP55 = $G$12),
            MIN(AF55,$G$12),
            AF55),
        AF55)
))</f>
        <v/>
      </c>
      <c r="AR55" s="350" t="str">
        <f>IF(Table1[[#This Row],[Hospital name (Autofills)]]="","",IF(AND($I55="Y", $G$17="Y"), AG55,
    IF(OR(AND($G$13="Y", AR$28 &gt;= $G$14), $G$13="N"),
        IF(OR(AG55 &gt;= $G$12, AQ55 = $G$12),
            MIN(AG55,$G$12),
            AG55),
        AG55)
))</f>
        <v/>
      </c>
      <c r="AS55" s="350" t="str">
        <f>IF(Table1[[#This Row],[Hospital name (Autofills)]]="","",IF(AND($I55="Y", $G$17="Y"), AH55,
    IF(OR(AND($G$13="Y", AS$28 &gt;= $G$14), $G$13="N"),
        IF(OR(AH55 &gt;= $G$12, AR55 = $G$12),
            MIN(AH55,$G$12),
            AH55),
        AH55)
))</f>
        <v/>
      </c>
      <c r="AT55" s="350" t="str">
        <f>IF(Table1[[#This Row],[Hospital name (Autofills)]]="","",IF(AND($I55="Y", $G$17="Y"), AI55,
    IF(OR(AND($G$13="Y", AT$28 &gt;= $G$14), $G$13="N"),
        IF(OR(AI55 &gt;= $G$12, AS55 = $G$12),
            MIN(AI55,$G$12),
            AI55),
        AI55)
))</f>
        <v/>
      </c>
      <c r="AU55" s="350" t="str">
        <f>IF(Table1[[#This Row],[Hospital name (Autofills)]]="","",IF(AND($I55="Y", $G$17="Y"), AJ55,
    IF(OR(AND($G$13="Y", AU$28 &gt;= $G$14), $G$13="N"),
        IF(OR(AJ55 &gt;= $G$12, AT55 = $G$12),
            MIN(AJ55,$G$12),
            AJ55),
        AJ55)
))</f>
        <v/>
      </c>
      <c r="AV55" s="350" t="str">
        <f>IF(Table1[[#This Row],[Hospital name (Autofills)]]="","",IF(AND($I55="Y", $G$17="Y"), AK55,
    IF(OR(AND($G$13="Y", AV$28 &gt;= $G$14), $G$13="N"),
        IF(OR(AK55 &gt;= $G$12, AU55 = $G$12),
            MIN(AK55,$G$12),
            AK55),
        AK55)
))</f>
        <v/>
      </c>
      <c r="AW55" s="345" t="str">
        <f>IFERROR(Table1[[#This Row],[Year 0 Relative Price]],"")</f>
        <v/>
      </c>
      <c r="AX55" s="350" t="str">
        <f t="shared" si="1"/>
        <v/>
      </c>
      <c r="AY55" s="350" t="str">
        <f t="shared" si="2"/>
        <v/>
      </c>
      <c r="AZ55" s="350" t="str">
        <f t="shared" si="3"/>
        <v/>
      </c>
      <c r="BA55" s="350" t="str">
        <f t="shared" si="4"/>
        <v/>
      </c>
      <c r="BB55" s="350" t="str">
        <f t="shared" si="5"/>
        <v/>
      </c>
      <c r="BC55" s="350" t="str">
        <f t="shared" si="6"/>
        <v/>
      </c>
      <c r="BD55" s="350" t="str">
        <f t="shared" si="7"/>
        <v/>
      </c>
      <c r="BE55" s="350" t="str">
        <f t="shared" si="8"/>
        <v/>
      </c>
      <c r="BF55" s="350" t="str">
        <f t="shared" si="9"/>
        <v/>
      </c>
      <c r="BG55" s="351" t="str">
        <f t="shared" si="10"/>
        <v/>
      </c>
      <c r="BH55" s="352" t="str">
        <f>IF(Table1[[#This Row],[Hospital name (Autofills)]]="","",IFERROR($N55*($G$10+1)^BH$28,0))</f>
        <v/>
      </c>
      <c r="BI55" s="353" t="str">
        <f>IF(Table1[[#This Row],[Hospital name (Autofills)]]="","",IFERROR($N55*($G$10+1)^BI$28,0))</f>
        <v/>
      </c>
      <c r="BJ55" s="353" t="str">
        <f>IF(Table1[[#This Row],[Hospital name (Autofills)]]="","",IFERROR($N55*($G$10+1)^BJ$28,0))</f>
        <v/>
      </c>
      <c r="BK55" s="353" t="str">
        <f>IF(Table1[[#This Row],[Hospital name (Autofills)]]="","",IFERROR($N55*($G$10+1)^BK$28,0))</f>
        <v/>
      </c>
      <c r="BL55" s="353" t="str">
        <f>IF(Table1[[#This Row],[Hospital name (Autofills)]]="","",IFERROR($N55*($G$10+1)^BL$28,0))</f>
        <v/>
      </c>
      <c r="BM55" s="353" t="str">
        <f>IF(Table1[[#This Row],[Hospital name (Autofills)]]="","",IFERROR($N55*($G$10+1)^BM$28,0))</f>
        <v/>
      </c>
      <c r="BN55" s="353" t="str">
        <f>IF(Table1[[#This Row],[Hospital name (Autofills)]]="","",IFERROR($N55*($G$10+1)^BN$28,0))</f>
        <v/>
      </c>
      <c r="BO55" s="353" t="str">
        <f>IF(Table1[[#This Row],[Hospital name (Autofills)]]="","",IFERROR($N55*($G$10+1)^BO$28,0))</f>
        <v/>
      </c>
      <c r="BP55" s="353" t="str">
        <f>IF(Table1[[#This Row],[Hospital name (Autofills)]]="","",IFERROR($N55*($G$10+1)^BP$28,0))</f>
        <v/>
      </c>
      <c r="BQ55" s="354" t="str">
        <f>IF(Table1[[#This Row],[Hospital name (Autofills)]]="","",IFERROR($N55*($G$10+1)^BQ$28,0))</f>
        <v/>
      </c>
      <c r="BR55" s="357" t="str">
        <f>IF(Table1[[#This Row],[Hospital name (Autofills)]]="","",IFERROR(($O55*((1+$G$9)^(BR$28)))*(AB55),0))</f>
        <v/>
      </c>
      <c r="BS55" s="362" t="str">
        <f>IF(Table1[[#This Row],[Hospital name (Autofills)]]="","",IFERROR(($O55*((1+$G$9)^(BS$28)))*(AC55),0))</f>
        <v/>
      </c>
      <c r="BT55" s="362" t="str">
        <f>IF(Table1[[#This Row],[Hospital name (Autofills)]]="","",IFERROR(($O55*((1+$G$9)^(BT$28)))*(AD55),0))</f>
        <v/>
      </c>
      <c r="BU55" s="362" t="str">
        <f>IF(Table1[[#This Row],[Hospital name (Autofills)]]="","",IFERROR(($O55*((1+$G$9)^(BU$28)))*(AE55),0))</f>
        <v/>
      </c>
      <c r="BV55" s="362" t="str">
        <f>IF(Table1[[#This Row],[Hospital name (Autofills)]]="","",IFERROR(($O55*((1+$G$9)^(BV$28)))*(AF55),0))</f>
        <v/>
      </c>
      <c r="BW55" s="362" t="str">
        <f>IF(Table1[[#This Row],[Hospital name (Autofills)]]="","",IFERROR(($O55*((1+$G$9)^(BW$28)))*(AG55),0))</f>
        <v/>
      </c>
      <c r="BX55" s="362" t="str">
        <f>IF(Table1[[#This Row],[Hospital name (Autofills)]]="","",IFERROR(($O55*((1+$G$9)^(BX$28)))*(AH55),0))</f>
        <v/>
      </c>
      <c r="BY55" s="362" t="str">
        <f>IF(Table1[[#This Row],[Hospital name (Autofills)]]="","",IFERROR(($O55*((1+$G$9)^(BY$28)))*(AI55),0))</f>
        <v/>
      </c>
      <c r="BZ55" s="362" t="str">
        <f>IF(Table1[[#This Row],[Hospital name (Autofills)]]="","",IFERROR(($O55*((1+$G$9)^(BZ$28)))*(AJ55),0))</f>
        <v/>
      </c>
      <c r="CA55" s="370" t="str">
        <f>IF(Table1[[#This Row],[Hospital name (Autofills)]]="","",IFERROR(($O55*((1+$G$9)^(CA$28)))*(AK55),0))</f>
        <v/>
      </c>
      <c r="CB55" s="343" t="str">
        <f>IF(Table1[[#This Row],[Hospital name (Autofills)]]="","",IFERROR(($O55*((1+$G$9)^(CB$28)))*(AM55),0))</f>
        <v/>
      </c>
      <c r="CC55" s="362" t="str">
        <f>IF(Table1[[#This Row],[Hospital name (Autofills)]]="","",IFERROR(($O55*((1+$G$9)^(CC$28)))*(AN55),0))</f>
        <v/>
      </c>
      <c r="CD55" s="362" t="str">
        <f>IF(Table1[[#This Row],[Hospital name (Autofills)]]="","",IFERROR(($O55*((1+$G$9)^(CD$28)))*(AO55),0))</f>
        <v/>
      </c>
      <c r="CE55" s="362" t="str">
        <f>IF(Table1[[#This Row],[Hospital name (Autofills)]]="","",IFERROR(($O55*((1+$G$9)^(CE$28)))*(AP55),0))</f>
        <v/>
      </c>
      <c r="CF55" s="362" t="str">
        <f>IF(Table1[[#This Row],[Hospital name (Autofills)]]="","",IFERROR(($O55*((1+$G$9)^(CF$28)))*(AQ55),0))</f>
        <v/>
      </c>
      <c r="CG55" s="362" t="str">
        <f>IF(Table1[[#This Row],[Hospital name (Autofills)]]="","",IFERROR(($O55*((1+$G$9)^(CG$28)))*(AR55),0))</f>
        <v/>
      </c>
      <c r="CH55" s="362" t="str">
        <f>IF(Table1[[#This Row],[Hospital name (Autofills)]]="","",IFERROR(($O55*((1+$G$9)^(CH$28)))*(AS55),0))</f>
        <v/>
      </c>
      <c r="CI55" s="362" t="str">
        <f>IF(Table1[[#This Row],[Hospital name (Autofills)]]="","",IFERROR(($O55*((1+$G$9)^(CI$28)))*(AT55),0))</f>
        <v/>
      </c>
      <c r="CJ55" s="362" t="str">
        <f>IF(Table1[[#This Row],[Hospital name (Autofills)]]="","",IFERROR(($O55*((1+$G$9)^(CJ$28)))*(AU55),0))</f>
        <v/>
      </c>
      <c r="CK55" s="344" t="str">
        <f>IF(Table1[[#This Row],[Hospital name (Autofills)]]="","",IFERROR(($O55*((1+$G$9)^(CK$28)))*(AV55),0))</f>
        <v/>
      </c>
      <c r="CL55" s="357" t="str">
        <f>IF(Table1[[#This Row],[Hospital name (Autofills)]]="","",IFERROR(($O55*((1+$G$9)^(CL$28)))*(AX55),0))</f>
        <v/>
      </c>
      <c r="CM55" s="362" t="str">
        <f>IF(Table1[[#This Row],[Hospital name (Autofills)]]="","",IFERROR(($O55*((1+$G$9)^(CM$28)))*(AY55),0))</f>
        <v/>
      </c>
      <c r="CN55" s="362" t="str">
        <f>IF(Table1[[#This Row],[Hospital name (Autofills)]]="","",IFERROR(($O55*((1+$G$9)^(CN$28)))*(AZ55),0))</f>
        <v/>
      </c>
      <c r="CO55" s="362" t="str">
        <f>IF(Table1[[#This Row],[Hospital name (Autofills)]]="","",IFERROR(($O55*((1+$G$9)^(CO$28)))*(BA55),0))</f>
        <v/>
      </c>
      <c r="CP55" s="362" t="str">
        <f>IF(Table1[[#This Row],[Hospital name (Autofills)]]="","",IFERROR(($O55*((1+$G$9)^(CP$28)))*(BB55),0))</f>
        <v/>
      </c>
      <c r="CQ55" s="362" t="str">
        <f>IF(Table1[[#This Row],[Hospital name (Autofills)]]="","",IFERROR(($O55*((1+$G$9)^(CQ$28)))*(BC55),0))</f>
        <v/>
      </c>
      <c r="CR55" s="362" t="str">
        <f>IF(Table1[[#This Row],[Hospital name (Autofills)]]="","",IFERROR(($O55*((1+$G$9)^(CR$28)))*(BD55),0))</f>
        <v/>
      </c>
      <c r="CS55" s="362" t="str">
        <f>IF(Table1[[#This Row],[Hospital name (Autofills)]]="","",IFERROR(($O55*((1+$G$9)^(CS$28)))*(BE55),0))</f>
        <v/>
      </c>
      <c r="CT55" s="362" t="str">
        <f>IF(Table1[[#This Row],[Hospital name (Autofills)]]="","",IFERROR(($O55*((1+$G$9)^(CT$28)))*(BF55),0))</f>
        <v/>
      </c>
      <c r="CU55" s="362" t="str">
        <f>IF(Table1[[#This Row],[Hospital name (Autofills)]]="","",IFERROR(($O55*((1+$G$9)^(CU$28)))*(BG55),0))</f>
        <v/>
      </c>
      <c r="CV55" s="371" t="str">
        <f>IF(Table1[[#This Row],[Hospital name (Autofills)]]="","",BH55-BR55)</f>
        <v/>
      </c>
      <c r="CW55" s="372" t="str">
        <f>IF(Table1[[#This Row],[Hospital name (Autofills)]]="","",BI55-BS55)</f>
        <v/>
      </c>
      <c r="CX55" s="372" t="str">
        <f>IF(Table1[[#This Row],[Hospital name (Autofills)]]="","",BJ55-BT55)</f>
        <v/>
      </c>
      <c r="CY55" s="372" t="str">
        <f>IF(Table1[[#This Row],[Hospital name (Autofills)]]="","",BK55-BU55)</f>
        <v/>
      </c>
      <c r="CZ55" s="372" t="str">
        <f>IF(Table1[[#This Row],[Hospital name (Autofills)]]="","",BL55-BV55)</f>
        <v/>
      </c>
      <c r="DA55" s="372" t="str">
        <f>IF(Table1[[#This Row],[Hospital name (Autofills)]]="","",BM55-BW55)</f>
        <v/>
      </c>
      <c r="DB55" s="372" t="str">
        <f>IF(Table1[[#This Row],[Hospital name (Autofills)]]="","",BN55-BX55)</f>
        <v/>
      </c>
      <c r="DC55" s="372" t="str">
        <f>IF(Table1[[#This Row],[Hospital name (Autofills)]]="","",BO55-BY55)</f>
        <v/>
      </c>
      <c r="DD55" s="372" t="str">
        <f>IF(Table1[[#This Row],[Hospital name (Autofills)]]="","",BP55-BZ55)</f>
        <v/>
      </c>
      <c r="DE55" s="373" t="str">
        <f>IF(Table1[[#This Row],[Hospital name (Autofills)]]="","",BQ55-CA55)</f>
        <v/>
      </c>
      <c r="DF55" s="375" t="str">
        <f>IF(Table1[[#This Row],[Hospital name (Autofills)]]="","",SUM(Table1[[#This Row],[Year 1 Savings with Price Growth Cap Alone (millions)]:[Year 10 Savings with Price Growth Cap Alone (millions)]]))</f>
        <v/>
      </c>
      <c r="DG55" s="376" t="str">
        <f>IF(Table1[[#This Row],[Hospital name (Autofills)]]="","",BH55-CB55)</f>
        <v/>
      </c>
      <c r="DH55" s="377" t="str">
        <f>IF(Table1[[#This Row],[Hospital name (Autofills)]]="","",BI55-CC55)</f>
        <v/>
      </c>
      <c r="DI55" s="377" t="str">
        <f>IF(Table1[[#This Row],[Hospital name (Autofills)]]="","",BJ55-CD55)</f>
        <v/>
      </c>
      <c r="DJ55" s="377" t="str">
        <f>IF(Table1[[#This Row],[Hospital name (Autofills)]]="","",BK55-CE55)</f>
        <v/>
      </c>
      <c r="DK55" s="377" t="str">
        <f>IF(Table1[[#This Row],[Hospital name (Autofills)]]="","",BL55-CF55)</f>
        <v/>
      </c>
      <c r="DL55" s="377" t="str">
        <f>IF(Table1[[#This Row],[Hospital name (Autofills)]]="","",BM55-CG55)</f>
        <v/>
      </c>
      <c r="DM55" s="377" t="str">
        <f>IF(Table1[[#This Row],[Hospital name (Autofills)]]="","",BN55-CH55)</f>
        <v/>
      </c>
      <c r="DN55" s="377" t="str">
        <f>IF(Table1[[#This Row],[Hospital name (Autofills)]]="","",BO55-CI55)</f>
        <v/>
      </c>
      <c r="DO55" s="377" t="str">
        <f>IF(Table1[[#This Row],[Hospital name (Autofills)]]="","",BP55-CJ55)</f>
        <v/>
      </c>
      <c r="DP55" s="377" t="str">
        <f>IF(Table1[[#This Row],[Hospital name (Autofills)]]="","",BQ55-CK55)</f>
        <v/>
      </c>
      <c r="DQ55" s="344" t="str">
        <f>IF(Table1[[#This Row],[Hospital name (Autofills)]]="","",SUM(Table1[[#This Row],[Year 1 Savings with Price Growth Cap + Price Cap (No Glide Path) (millions)]:[Year 10 Savings with Price Growth Cap + Price Cap (No Glide Path) (millions)]]))</f>
        <v/>
      </c>
      <c r="DR55" s="363" t="str">
        <f>IF(Table1[[#This Row],[Hospital name (Autofills)]]="","",BH55-CL55)</f>
        <v/>
      </c>
      <c r="DS55" s="364" t="str">
        <f>IF(Table1[[#This Row],[Hospital name (Autofills)]]="","",BI55-CM55)</f>
        <v/>
      </c>
      <c r="DT55" s="364" t="str">
        <f>IF(Table1[[#This Row],[Hospital name (Autofills)]]="","",BJ55-CN55)</f>
        <v/>
      </c>
      <c r="DU55" s="364" t="str">
        <f>IF(Table1[[#This Row],[Hospital name (Autofills)]]="","",BK55-CO55)</f>
        <v/>
      </c>
      <c r="DV55" s="364" t="str">
        <f>IF(Table1[[#This Row],[Hospital name (Autofills)]]="","",BL55-CP55)</f>
        <v/>
      </c>
      <c r="DW55" s="364" t="str">
        <f>IF(Table1[[#This Row],[Hospital name (Autofills)]]="","",BM55-CQ55)</f>
        <v/>
      </c>
      <c r="DX55" s="364" t="str">
        <f>IF(Table1[[#This Row],[Hospital name (Autofills)]]="","",BN55-CR55)</f>
        <v/>
      </c>
      <c r="DY55" s="364" t="str">
        <f>IF(Table1[[#This Row],[Hospital name (Autofills)]]="","",BO55-CS55)</f>
        <v/>
      </c>
      <c r="DZ55" s="364" t="str">
        <f>IF(Table1[[#This Row],[Hospital name (Autofills)]]="","",BP55-CT55)</f>
        <v/>
      </c>
      <c r="EA55" s="364" t="str">
        <f>IF(Table1[[#This Row],[Hospital name (Autofills)]]="","",BQ55-CU55)</f>
        <v/>
      </c>
      <c r="EB55" s="365" t="str">
        <f>IF(Table1[[#This Row],[Hospital name (Autofills)]]="","",SUM(Table1[[#This Row],[Year 1 Savings with Price Growth Cap + Price Cap Glide Path (millions)]:[Year 10 Savings with Price Growth Cap + Price Cap Glide Path (millions)]]))</f>
        <v/>
      </c>
      <c r="ED55" s="131"/>
    </row>
    <row r="56" spans="2:134" ht="12" customHeight="1">
      <c r="B56" s="292"/>
      <c r="C56" s="337" t="str">
        <f>IF(B56=0,"",_xlfn.XLOOKUP(B56,'4. User Repricing Data'!A:A,'4. User Repricing Data'!B:B,""))</f>
        <v/>
      </c>
      <c r="D56" s="292" t="str">
        <f>IF(B56=0,"",_xlfn.XLOOKUP(B56,'4. User Repricing Data'!A:A,'4. User Repricing Data'!D:D,""))</f>
        <v/>
      </c>
      <c r="E56" s="108" t="str">
        <f>IF(B56=0,"",_xlfn.XLOOKUP(B56,'4. User Repricing Data'!A:A,'4. User Repricing Data'!F:F,""))</f>
        <v/>
      </c>
      <c r="F56" s="338" t="str">
        <f>IF(B56=0,"",_xlfn.XLOOKUP(B56,'4. User Repricing Data'!A:A,'4. User Repricing Data'!E:E,""))</f>
        <v/>
      </c>
      <c r="G56" s="108" t="str">
        <f>IF(G$29="CAH",Table1[[#This Row],[CAH? (Y/N) (Autofills)]],"")</f>
        <v/>
      </c>
      <c r="H56" s="109" t="str">
        <f>IF(H$29="CAH",Table1[[#This Row],[CAH? (Y/N) (Autofills)]],"")</f>
        <v/>
      </c>
      <c r="I56" s="366" t="str">
        <f>IF(Table1[[#This Row],[Hospital name (Autofills)]]="","",IF(OR(AND(G56="Y",$G$17="Y"),AND(H56="Y",$G$18="Y")),"Y","N"))</f>
        <v/>
      </c>
      <c r="J56" s="366" t="str">
        <f>IF(Table1[[#This Row],[Hospital name (Autofills)]]="","",IF(OR(AND(G56="Y",$G$22="Y",$G$19="Y"),AND(H56="Y",$G$23="Y",$G$19="Y")),"Y","N"))</f>
        <v/>
      </c>
      <c r="K56" s="364" t="str">
        <f>IF(Table1[[#This Row],[Hospital name (Autofills)]]="","",_xlfn.XLOOKUP(B56,'4. User Repricing Data'!A:A,'4. User Repricing Data'!G:G))</f>
        <v/>
      </c>
      <c r="L56" s="364" t="str">
        <f>IF(Table1[[#This Row],[Hospital name (Autofills)]]="","",_xlfn.XLOOKUP(B56,'4. User Repricing Data'!A:A,'4. User Repricing Data'!H:H))</f>
        <v/>
      </c>
      <c r="M56" s="342" t="str">
        <f>IF(Table1[[#This Row],[Hospital name (Autofills)]]="","",((1+G$7)^G$6-1))</f>
        <v/>
      </c>
      <c r="N56" s="343" t="str">
        <f>IF(Table1[[#This Row],[Hospital name (Autofills)]]="","",IFERROR(K56*(1+Table1[[#This Row],[Cumulative Inflation Adjustment (Autofills)]]),0))</f>
        <v/>
      </c>
      <c r="O56" s="344" t="str">
        <f>IF(Table1[[#This Row],[Hospital name (Autofills)]]="","",IFERROR(L56*(1+Table1[[#This Row],[Cumulative Inflation Adjustment (Autofills)]]),0))</f>
        <v/>
      </c>
      <c r="P56" s="345" t="str">
        <f>IF(Table1[[#This Row],[Hospital name (Autofills)]]="","",IFERROR(N56/O56,0))</f>
        <v/>
      </c>
      <c r="Q56" s="346" t="str">
        <f>IF(Table1[[#This Row],[Hospital name (Autofills)]]="","",IFERROR(($N56*($G$10+1)^Q$28)/($O56*($G$9+1)^Q$28),0))</f>
        <v/>
      </c>
      <c r="R56" s="346" t="str">
        <f>IF(Table1[[#This Row],[Hospital name (Autofills)]]="","",IFERROR(($N56*($G$10+1)^R$28)/($O56*($G$9+1)^R$28),0))</f>
        <v/>
      </c>
      <c r="S56" s="346" t="str">
        <f>IF(Table1[[#This Row],[Hospital name (Autofills)]]="","",IFERROR(($N56*($G$10+1)^S$28)/($O56*($G$9+1)^S$28),0))</f>
        <v/>
      </c>
      <c r="T56" s="346" t="str">
        <f>IF(Table1[[#This Row],[Hospital name (Autofills)]]="","",IFERROR(($N56*($G$10+1)^T$28)/($O56*($G$9+1)^T$28),0))</f>
        <v/>
      </c>
      <c r="U56" s="346" t="str">
        <f>IF(Table1[[#This Row],[Hospital name (Autofills)]]="","",IFERROR(($N56*($G$10+1)^U$28)/($O56*($G$9+1)^U$28),0))</f>
        <v/>
      </c>
      <c r="V56" s="346" t="str">
        <f>IF(Table1[[#This Row],[Hospital name (Autofills)]]="","",IFERROR(($N56*($G$10+1)^V$28)/($O56*($G$9+1)^V$28),0))</f>
        <v/>
      </c>
      <c r="W56" s="346" t="str">
        <f>IF(Table1[[#This Row],[Hospital name (Autofills)]]="","",IFERROR(($N56*($G$10+1)^W$28)/($O56*($G$9+1)^W$28),0))</f>
        <v/>
      </c>
      <c r="X56" s="346" t="str">
        <f>IF(Table1[[#This Row],[Hospital name (Autofills)]]="","",IFERROR(($N56*($G$10+1)^X$28)/($O56*($G$9+1)^X$28),0))</f>
        <v/>
      </c>
      <c r="Y56" s="346" t="str">
        <f>IF(Table1[[#This Row],[Hospital name (Autofills)]]="","",IFERROR(($N56*($G$10+1)^Y$28)/($O56*($G$9+1)^Y$28),0))</f>
        <v/>
      </c>
      <c r="Z56" s="346" t="str">
        <f>IF(Table1[[#This Row],[Hospital name (Autofills)]]="","",IFERROR(($N56*($G$10+1)^Z$28)/($O56*($G$9+1)^Z$28),0))</f>
        <v/>
      </c>
      <c r="AA56" s="345" t="str">
        <f>IF(Table1[[#This Row],[Hospital name (Autofills)]]="","",IFERROR(N56/O56,0))</f>
        <v/>
      </c>
      <c r="AB56" s="368" t="str">
        <f>IF(Table1[[#This Row],[Hospital name (Autofills)]]="","",IFERROR(IF($J56="Y",Q56,IF($G$19="N",Q56,($N56*($G$10+1)^IF(AB$28&lt;$G$21,AB$28,$G$21-1)*($G$20+1)^(MAX((AB$28-$G$21+1),0)))/($O56*($G$9+1)^AB$28))),0))</f>
        <v/>
      </c>
      <c r="AC56" s="368" t="str">
        <f>IF(Table1[[#This Row],[Hospital name (Autofills)]]="","",IFERROR(IF($J56="Y",R56,IF($G$19="N",R56,($N56*($G$10+1)^IF(AC$28&lt;$G$21,AC$28,$G$21-1)*($G$20+1)^(MAX((AC$28-$G$21+1),0)))/($O56*($G$9+1)^AC$28))),0))</f>
        <v/>
      </c>
      <c r="AD56" s="368" t="str">
        <f>IF(Table1[[#This Row],[Hospital name (Autofills)]]="","",IFERROR(IF($J56="Y",S56,IF($G$19="N",S56,($N56*($G$10+1)^IF(AD$28&lt;$G$21,AD$28,$G$21-1)*($G$20+1)^(MAX((AD$28-$G$21+1),0)))/($O56*($G$9+1)^AD$28))),0))</f>
        <v/>
      </c>
      <c r="AE56" s="368" t="str">
        <f>IF(Table1[[#This Row],[Hospital name (Autofills)]]="","",IFERROR(IF($J56="Y",T56,IF($G$19="N",T56,($N56*($G$10+1)^IF(AE$28&lt;$G$21,AE$28,$G$21-1)*($G$20+1)^(MAX((AE$28-$G$21+1),0)))/($O56*($G$9+1)^AE$28))),0))</f>
        <v/>
      </c>
      <c r="AF56" s="368" t="str">
        <f>IF(Table1[[#This Row],[Hospital name (Autofills)]]="","",IFERROR(IF($J56="Y",U56,IF($G$19="N",U56,($N56*($G$10+1)^IF(AF$28&lt;$G$21,AF$28,$G$21-1)*($G$20+1)^(MAX((AF$28-$G$21+1),0)))/($O56*($G$9+1)^AF$28))),0))</f>
        <v/>
      </c>
      <c r="AG56" s="368" t="str">
        <f>IF(Table1[[#This Row],[Hospital name (Autofills)]]="","",IFERROR(IF($J56="Y",V56,IF($G$19="N",V56,($N56*($G$10+1)^IF(AG$28&lt;$G$21,AG$28,$G$21-1)*($G$20+1)^(MAX((AG$28-$G$21+1),0)))/($O56*($G$9+1)^AG$28))),0))</f>
        <v/>
      </c>
      <c r="AH56" s="368" t="str">
        <f>IF(Table1[[#This Row],[Hospital name (Autofills)]]="","",IFERROR(IF($J56="Y",W56,IF($G$19="N",W56,($N56*($G$10+1)^IF(AH$28&lt;$G$21,AH$28,$G$21-1)*($G$20+1)^(MAX((AH$28-$G$21+1),0)))/($O56*($G$9+1)^AH$28))),0))</f>
        <v/>
      </c>
      <c r="AI56" s="368" t="str">
        <f>IF(Table1[[#This Row],[Hospital name (Autofills)]]="","",IFERROR(IF($J56="Y",X56,IF($G$19="N",X56,($N56*($G$10+1)^IF(AI$28&lt;$G$21,AI$28,$G$21-1)*($G$20+1)^(MAX((AI$28-$G$21+1),0)))/($O56*($G$9+1)^AI$28))),0))</f>
        <v/>
      </c>
      <c r="AJ56" s="368" t="str">
        <f>IF(Table1[[#This Row],[Hospital name (Autofills)]]="","",IFERROR(IF($J56="Y",Y56,IF($G$19="N",Y56,($N56*($G$10+1)^IF(AJ$28&lt;$G$21,AJ$28,$G$21-1)*($G$20+1)^(MAX((AJ$28-$G$21+1),0)))/($O56*($G$9+1)^AJ$28))),0))</f>
        <v/>
      </c>
      <c r="AK56" s="368" t="str">
        <f>IF(Table1[[#This Row],[Hospital name (Autofills)]]="","",IFERROR(IF($J56="Y",Z56,IF($G$19="N",Z56,($N56*($G$10+1)^IF(AK$28&lt;$G$21,AK$28,$G$21-1)*($G$20+1)^(MAX((AK$28-$G$21+1),0)))/($O56*($G$9+1)^AK$28))),0))</f>
        <v/>
      </c>
      <c r="AL56" s="349" t="str">
        <f t="shared" si="0"/>
        <v/>
      </c>
      <c r="AM56" s="350" t="str">
        <f>IF(Table1[[#This Row],[Hospital name (Autofills)]]="","",IF(AND($I56="Y", $G$17="Y"), AB56,
    IF(OR(AND($G$13="Y", AM$28 &gt;= $G$14), $G$13="N"),
        IF(OR(AB56 &gt;= $G$12, AL56 = $G$12),
            $G$12,
            AB56),
        AB56))
)</f>
        <v/>
      </c>
      <c r="AN56" s="350" t="str">
        <f>IF(Table1[[#This Row],[Hospital name (Autofills)]]="","",IF(AND($I56="Y", $G$17="Y"), AC56,
    IF(OR(AND($G$13="Y", AN$28 &gt;= $G$14), $G$13="N"),
        IF(OR(AC56 &gt;= $G$12, AM56 = $G$12),
            $G$12,
            AC56),
        AC56)
))</f>
        <v/>
      </c>
      <c r="AO56" s="350" t="str">
        <f>IF(Table1[[#This Row],[Hospital name (Autofills)]]="","",IF(AND($I56="Y", $G$17="Y"), AD56,
    IF(OR(AND($G$13="Y", AO$28 &gt;= $G$14), $G$13="N"),
        IF(OR(AD56 &gt;= $G$12, AN56 = $G$12),
            MIN(AD56,$G$12),
            AD56),
        AD56)
))</f>
        <v/>
      </c>
      <c r="AP56" s="350" t="str">
        <f>IF(Table1[[#This Row],[Hospital name (Autofills)]]="","",IF(AND($I56="Y", $G$17="Y"), AE56,
    IF(OR(AND($G$13="Y", AP$28 &gt;= $G$14), $G$13="N"),
        IF(OR(AE56 &gt;= $G$12, AO56 = $G$12),
            MIN(AE56,$G$12),
            AE56),
        AE56)
))</f>
        <v/>
      </c>
      <c r="AQ56" s="350" t="str">
        <f>IF(Table1[[#This Row],[Hospital name (Autofills)]]="","",IF(AND($I56="Y", $G$17="Y"), AF56,
    IF(OR(AND($G$13="Y", AQ$28 &gt;= $G$14), $G$13="N"),
        IF(OR(AF56 &gt;= $G$12, AP56 = $G$12),
            MIN(AF56,$G$12),
            AF56),
        AF56)
))</f>
        <v/>
      </c>
      <c r="AR56" s="350" t="str">
        <f>IF(Table1[[#This Row],[Hospital name (Autofills)]]="","",IF(AND($I56="Y", $G$17="Y"), AG56,
    IF(OR(AND($G$13="Y", AR$28 &gt;= $G$14), $G$13="N"),
        IF(OR(AG56 &gt;= $G$12, AQ56 = $G$12),
            MIN(AG56,$G$12),
            AG56),
        AG56)
))</f>
        <v/>
      </c>
      <c r="AS56" s="350" t="str">
        <f>IF(Table1[[#This Row],[Hospital name (Autofills)]]="","",IF(AND($I56="Y", $G$17="Y"), AH56,
    IF(OR(AND($G$13="Y", AS$28 &gt;= $G$14), $G$13="N"),
        IF(OR(AH56 &gt;= $G$12, AR56 = $G$12),
            MIN(AH56,$G$12),
            AH56),
        AH56)
))</f>
        <v/>
      </c>
      <c r="AT56" s="350" t="str">
        <f>IF(Table1[[#This Row],[Hospital name (Autofills)]]="","",IF(AND($I56="Y", $G$17="Y"), AI56,
    IF(OR(AND($G$13="Y", AT$28 &gt;= $G$14), $G$13="N"),
        IF(OR(AI56 &gt;= $G$12, AS56 = $G$12),
            MIN(AI56,$G$12),
            AI56),
        AI56)
))</f>
        <v/>
      </c>
      <c r="AU56" s="350" t="str">
        <f>IF(Table1[[#This Row],[Hospital name (Autofills)]]="","",IF(AND($I56="Y", $G$17="Y"), AJ56,
    IF(OR(AND($G$13="Y", AU$28 &gt;= $G$14), $G$13="N"),
        IF(OR(AJ56 &gt;= $G$12, AT56 = $G$12),
            MIN(AJ56,$G$12),
            AJ56),
        AJ56)
))</f>
        <v/>
      </c>
      <c r="AV56" s="350" t="str">
        <f>IF(Table1[[#This Row],[Hospital name (Autofills)]]="","",IF(AND($I56="Y", $G$17="Y"), AK56,
    IF(OR(AND($G$13="Y", AV$28 &gt;= $G$14), $G$13="N"),
        IF(OR(AK56 &gt;= $G$12, AU56 = $G$12),
            MIN(AK56,$G$12),
            AK56),
        AK56)
))</f>
        <v/>
      </c>
      <c r="AW56" s="345" t="str">
        <f>IFERROR(Table1[[#This Row],[Year 0 Relative Price]],"")</f>
        <v/>
      </c>
      <c r="AX56" s="350" t="str">
        <f t="shared" si="1"/>
        <v/>
      </c>
      <c r="AY56" s="350" t="str">
        <f t="shared" si="2"/>
        <v/>
      </c>
      <c r="AZ56" s="350" t="str">
        <f t="shared" si="3"/>
        <v/>
      </c>
      <c r="BA56" s="350" t="str">
        <f t="shared" si="4"/>
        <v/>
      </c>
      <c r="BB56" s="350" t="str">
        <f t="shared" si="5"/>
        <v/>
      </c>
      <c r="BC56" s="350" t="str">
        <f t="shared" si="6"/>
        <v/>
      </c>
      <c r="BD56" s="350" t="str">
        <f t="shared" si="7"/>
        <v/>
      </c>
      <c r="BE56" s="350" t="str">
        <f t="shared" si="8"/>
        <v/>
      </c>
      <c r="BF56" s="350" t="str">
        <f t="shared" si="9"/>
        <v/>
      </c>
      <c r="BG56" s="351" t="str">
        <f t="shared" si="10"/>
        <v/>
      </c>
      <c r="BH56" s="352" t="str">
        <f>IF(Table1[[#This Row],[Hospital name (Autofills)]]="","",IFERROR($N56*($G$10+1)^BH$28,0))</f>
        <v/>
      </c>
      <c r="BI56" s="353" t="str">
        <f>IF(Table1[[#This Row],[Hospital name (Autofills)]]="","",IFERROR($N56*($G$10+1)^BI$28,0))</f>
        <v/>
      </c>
      <c r="BJ56" s="353" t="str">
        <f>IF(Table1[[#This Row],[Hospital name (Autofills)]]="","",IFERROR($N56*($G$10+1)^BJ$28,0))</f>
        <v/>
      </c>
      <c r="BK56" s="353" t="str">
        <f>IF(Table1[[#This Row],[Hospital name (Autofills)]]="","",IFERROR($N56*($G$10+1)^BK$28,0))</f>
        <v/>
      </c>
      <c r="BL56" s="353" t="str">
        <f>IF(Table1[[#This Row],[Hospital name (Autofills)]]="","",IFERROR($N56*($G$10+1)^BL$28,0))</f>
        <v/>
      </c>
      <c r="BM56" s="353" t="str">
        <f>IF(Table1[[#This Row],[Hospital name (Autofills)]]="","",IFERROR($N56*($G$10+1)^BM$28,0))</f>
        <v/>
      </c>
      <c r="BN56" s="353" t="str">
        <f>IF(Table1[[#This Row],[Hospital name (Autofills)]]="","",IFERROR($N56*($G$10+1)^BN$28,0))</f>
        <v/>
      </c>
      <c r="BO56" s="353" t="str">
        <f>IF(Table1[[#This Row],[Hospital name (Autofills)]]="","",IFERROR($N56*($G$10+1)^BO$28,0))</f>
        <v/>
      </c>
      <c r="BP56" s="353" t="str">
        <f>IF(Table1[[#This Row],[Hospital name (Autofills)]]="","",IFERROR($N56*($G$10+1)^BP$28,0))</f>
        <v/>
      </c>
      <c r="BQ56" s="354" t="str">
        <f>IF(Table1[[#This Row],[Hospital name (Autofills)]]="","",IFERROR($N56*($G$10+1)^BQ$28,0))</f>
        <v/>
      </c>
      <c r="BR56" s="357" t="str">
        <f>IF(Table1[[#This Row],[Hospital name (Autofills)]]="","",IFERROR(($O56*((1+$G$9)^(BR$28)))*(AB56),0))</f>
        <v/>
      </c>
      <c r="BS56" s="362" t="str">
        <f>IF(Table1[[#This Row],[Hospital name (Autofills)]]="","",IFERROR(($O56*((1+$G$9)^(BS$28)))*(AC56),0))</f>
        <v/>
      </c>
      <c r="BT56" s="362" t="str">
        <f>IF(Table1[[#This Row],[Hospital name (Autofills)]]="","",IFERROR(($O56*((1+$G$9)^(BT$28)))*(AD56),0))</f>
        <v/>
      </c>
      <c r="BU56" s="362" t="str">
        <f>IF(Table1[[#This Row],[Hospital name (Autofills)]]="","",IFERROR(($O56*((1+$G$9)^(BU$28)))*(AE56),0))</f>
        <v/>
      </c>
      <c r="BV56" s="362" t="str">
        <f>IF(Table1[[#This Row],[Hospital name (Autofills)]]="","",IFERROR(($O56*((1+$G$9)^(BV$28)))*(AF56),0))</f>
        <v/>
      </c>
      <c r="BW56" s="362" t="str">
        <f>IF(Table1[[#This Row],[Hospital name (Autofills)]]="","",IFERROR(($O56*((1+$G$9)^(BW$28)))*(AG56),0))</f>
        <v/>
      </c>
      <c r="BX56" s="362" t="str">
        <f>IF(Table1[[#This Row],[Hospital name (Autofills)]]="","",IFERROR(($O56*((1+$G$9)^(BX$28)))*(AH56),0))</f>
        <v/>
      </c>
      <c r="BY56" s="362" t="str">
        <f>IF(Table1[[#This Row],[Hospital name (Autofills)]]="","",IFERROR(($O56*((1+$G$9)^(BY$28)))*(AI56),0))</f>
        <v/>
      </c>
      <c r="BZ56" s="362" t="str">
        <f>IF(Table1[[#This Row],[Hospital name (Autofills)]]="","",IFERROR(($O56*((1+$G$9)^(BZ$28)))*(AJ56),0))</f>
        <v/>
      </c>
      <c r="CA56" s="370" t="str">
        <f>IF(Table1[[#This Row],[Hospital name (Autofills)]]="","",IFERROR(($O56*((1+$G$9)^(CA$28)))*(AK56),0))</f>
        <v/>
      </c>
      <c r="CB56" s="343" t="str">
        <f>IF(Table1[[#This Row],[Hospital name (Autofills)]]="","",IFERROR(($O56*((1+$G$9)^(CB$28)))*(AM56),0))</f>
        <v/>
      </c>
      <c r="CC56" s="362" t="str">
        <f>IF(Table1[[#This Row],[Hospital name (Autofills)]]="","",IFERROR(($O56*((1+$G$9)^(CC$28)))*(AN56),0))</f>
        <v/>
      </c>
      <c r="CD56" s="362" t="str">
        <f>IF(Table1[[#This Row],[Hospital name (Autofills)]]="","",IFERROR(($O56*((1+$G$9)^(CD$28)))*(AO56),0))</f>
        <v/>
      </c>
      <c r="CE56" s="362" t="str">
        <f>IF(Table1[[#This Row],[Hospital name (Autofills)]]="","",IFERROR(($O56*((1+$G$9)^(CE$28)))*(AP56),0))</f>
        <v/>
      </c>
      <c r="CF56" s="362" t="str">
        <f>IF(Table1[[#This Row],[Hospital name (Autofills)]]="","",IFERROR(($O56*((1+$G$9)^(CF$28)))*(AQ56),0))</f>
        <v/>
      </c>
      <c r="CG56" s="362" t="str">
        <f>IF(Table1[[#This Row],[Hospital name (Autofills)]]="","",IFERROR(($O56*((1+$G$9)^(CG$28)))*(AR56),0))</f>
        <v/>
      </c>
      <c r="CH56" s="362" t="str">
        <f>IF(Table1[[#This Row],[Hospital name (Autofills)]]="","",IFERROR(($O56*((1+$G$9)^(CH$28)))*(AS56),0))</f>
        <v/>
      </c>
      <c r="CI56" s="362" t="str">
        <f>IF(Table1[[#This Row],[Hospital name (Autofills)]]="","",IFERROR(($O56*((1+$G$9)^(CI$28)))*(AT56),0))</f>
        <v/>
      </c>
      <c r="CJ56" s="362" t="str">
        <f>IF(Table1[[#This Row],[Hospital name (Autofills)]]="","",IFERROR(($O56*((1+$G$9)^(CJ$28)))*(AU56),0))</f>
        <v/>
      </c>
      <c r="CK56" s="344" t="str">
        <f>IF(Table1[[#This Row],[Hospital name (Autofills)]]="","",IFERROR(($O56*((1+$G$9)^(CK$28)))*(AV56),0))</f>
        <v/>
      </c>
      <c r="CL56" s="357" t="str">
        <f>IF(Table1[[#This Row],[Hospital name (Autofills)]]="","",IFERROR(($O56*((1+$G$9)^(CL$28)))*(AX56),0))</f>
        <v/>
      </c>
      <c r="CM56" s="362" t="str">
        <f>IF(Table1[[#This Row],[Hospital name (Autofills)]]="","",IFERROR(($O56*((1+$G$9)^(CM$28)))*(AY56),0))</f>
        <v/>
      </c>
      <c r="CN56" s="362" t="str">
        <f>IF(Table1[[#This Row],[Hospital name (Autofills)]]="","",IFERROR(($O56*((1+$G$9)^(CN$28)))*(AZ56),0))</f>
        <v/>
      </c>
      <c r="CO56" s="362" t="str">
        <f>IF(Table1[[#This Row],[Hospital name (Autofills)]]="","",IFERROR(($O56*((1+$G$9)^(CO$28)))*(BA56),0))</f>
        <v/>
      </c>
      <c r="CP56" s="362" t="str">
        <f>IF(Table1[[#This Row],[Hospital name (Autofills)]]="","",IFERROR(($O56*((1+$G$9)^(CP$28)))*(BB56),0))</f>
        <v/>
      </c>
      <c r="CQ56" s="362" t="str">
        <f>IF(Table1[[#This Row],[Hospital name (Autofills)]]="","",IFERROR(($O56*((1+$G$9)^(CQ$28)))*(BC56),0))</f>
        <v/>
      </c>
      <c r="CR56" s="362" t="str">
        <f>IF(Table1[[#This Row],[Hospital name (Autofills)]]="","",IFERROR(($O56*((1+$G$9)^(CR$28)))*(BD56),0))</f>
        <v/>
      </c>
      <c r="CS56" s="362" t="str">
        <f>IF(Table1[[#This Row],[Hospital name (Autofills)]]="","",IFERROR(($O56*((1+$G$9)^(CS$28)))*(BE56),0))</f>
        <v/>
      </c>
      <c r="CT56" s="362" t="str">
        <f>IF(Table1[[#This Row],[Hospital name (Autofills)]]="","",IFERROR(($O56*((1+$G$9)^(CT$28)))*(BF56),0))</f>
        <v/>
      </c>
      <c r="CU56" s="362" t="str">
        <f>IF(Table1[[#This Row],[Hospital name (Autofills)]]="","",IFERROR(($O56*((1+$G$9)^(CU$28)))*(BG56),0))</f>
        <v/>
      </c>
      <c r="CV56" s="371" t="str">
        <f>IF(Table1[[#This Row],[Hospital name (Autofills)]]="","",BH56-BR56)</f>
        <v/>
      </c>
      <c r="CW56" s="372" t="str">
        <f>IF(Table1[[#This Row],[Hospital name (Autofills)]]="","",BI56-BS56)</f>
        <v/>
      </c>
      <c r="CX56" s="372" t="str">
        <f>IF(Table1[[#This Row],[Hospital name (Autofills)]]="","",BJ56-BT56)</f>
        <v/>
      </c>
      <c r="CY56" s="372" t="str">
        <f>IF(Table1[[#This Row],[Hospital name (Autofills)]]="","",BK56-BU56)</f>
        <v/>
      </c>
      <c r="CZ56" s="372" t="str">
        <f>IF(Table1[[#This Row],[Hospital name (Autofills)]]="","",BL56-BV56)</f>
        <v/>
      </c>
      <c r="DA56" s="372" t="str">
        <f>IF(Table1[[#This Row],[Hospital name (Autofills)]]="","",BM56-BW56)</f>
        <v/>
      </c>
      <c r="DB56" s="372" t="str">
        <f>IF(Table1[[#This Row],[Hospital name (Autofills)]]="","",BN56-BX56)</f>
        <v/>
      </c>
      <c r="DC56" s="372" t="str">
        <f>IF(Table1[[#This Row],[Hospital name (Autofills)]]="","",BO56-BY56)</f>
        <v/>
      </c>
      <c r="DD56" s="372" t="str">
        <f>IF(Table1[[#This Row],[Hospital name (Autofills)]]="","",BP56-BZ56)</f>
        <v/>
      </c>
      <c r="DE56" s="373" t="str">
        <f>IF(Table1[[#This Row],[Hospital name (Autofills)]]="","",BQ56-CA56)</f>
        <v/>
      </c>
      <c r="DF56" s="375" t="str">
        <f>IF(Table1[[#This Row],[Hospital name (Autofills)]]="","",SUM(Table1[[#This Row],[Year 1 Savings with Price Growth Cap Alone (millions)]:[Year 10 Savings with Price Growth Cap Alone (millions)]]))</f>
        <v/>
      </c>
      <c r="DG56" s="376" t="str">
        <f>IF(Table1[[#This Row],[Hospital name (Autofills)]]="","",BH56-CB56)</f>
        <v/>
      </c>
      <c r="DH56" s="377" t="str">
        <f>IF(Table1[[#This Row],[Hospital name (Autofills)]]="","",BI56-CC56)</f>
        <v/>
      </c>
      <c r="DI56" s="377" t="str">
        <f>IF(Table1[[#This Row],[Hospital name (Autofills)]]="","",BJ56-CD56)</f>
        <v/>
      </c>
      <c r="DJ56" s="377" t="str">
        <f>IF(Table1[[#This Row],[Hospital name (Autofills)]]="","",BK56-CE56)</f>
        <v/>
      </c>
      <c r="DK56" s="377" t="str">
        <f>IF(Table1[[#This Row],[Hospital name (Autofills)]]="","",BL56-CF56)</f>
        <v/>
      </c>
      <c r="DL56" s="377" t="str">
        <f>IF(Table1[[#This Row],[Hospital name (Autofills)]]="","",BM56-CG56)</f>
        <v/>
      </c>
      <c r="DM56" s="377" t="str">
        <f>IF(Table1[[#This Row],[Hospital name (Autofills)]]="","",BN56-CH56)</f>
        <v/>
      </c>
      <c r="DN56" s="377" t="str">
        <f>IF(Table1[[#This Row],[Hospital name (Autofills)]]="","",BO56-CI56)</f>
        <v/>
      </c>
      <c r="DO56" s="377" t="str">
        <f>IF(Table1[[#This Row],[Hospital name (Autofills)]]="","",BP56-CJ56)</f>
        <v/>
      </c>
      <c r="DP56" s="377" t="str">
        <f>IF(Table1[[#This Row],[Hospital name (Autofills)]]="","",BQ56-CK56)</f>
        <v/>
      </c>
      <c r="DQ56" s="344" t="str">
        <f>IF(Table1[[#This Row],[Hospital name (Autofills)]]="","",SUM(Table1[[#This Row],[Year 1 Savings with Price Growth Cap + Price Cap (No Glide Path) (millions)]:[Year 10 Savings with Price Growth Cap + Price Cap (No Glide Path) (millions)]]))</f>
        <v/>
      </c>
      <c r="DR56" s="363" t="str">
        <f>IF(Table1[[#This Row],[Hospital name (Autofills)]]="","",BH56-CL56)</f>
        <v/>
      </c>
      <c r="DS56" s="364" t="str">
        <f>IF(Table1[[#This Row],[Hospital name (Autofills)]]="","",BI56-CM56)</f>
        <v/>
      </c>
      <c r="DT56" s="364" t="str">
        <f>IF(Table1[[#This Row],[Hospital name (Autofills)]]="","",BJ56-CN56)</f>
        <v/>
      </c>
      <c r="DU56" s="364" t="str">
        <f>IF(Table1[[#This Row],[Hospital name (Autofills)]]="","",BK56-CO56)</f>
        <v/>
      </c>
      <c r="DV56" s="364" t="str">
        <f>IF(Table1[[#This Row],[Hospital name (Autofills)]]="","",BL56-CP56)</f>
        <v/>
      </c>
      <c r="DW56" s="364" t="str">
        <f>IF(Table1[[#This Row],[Hospital name (Autofills)]]="","",BM56-CQ56)</f>
        <v/>
      </c>
      <c r="DX56" s="364" t="str">
        <f>IF(Table1[[#This Row],[Hospital name (Autofills)]]="","",BN56-CR56)</f>
        <v/>
      </c>
      <c r="DY56" s="364" t="str">
        <f>IF(Table1[[#This Row],[Hospital name (Autofills)]]="","",BO56-CS56)</f>
        <v/>
      </c>
      <c r="DZ56" s="364" t="str">
        <f>IF(Table1[[#This Row],[Hospital name (Autofills)]]="","",BP56-CT56)</f>
        <v/>
      </c>
      <c r="EA56" s="364" t="str">
        <f>IF(Table1[[#This Row],[Hospital name (Autofills)]]="","",BQ56-CU56)</f>
        <v/>
      </c>
      <c r="EB56" s="365" t="str">
        <f>IF(Table1[[#This Row],[Hospital name (Autofills)]]="","",SUM(Table1[[#This Row],[Year 1 Savings with Price Growth Cap + Price Cap Glide Path (millions)]:[Year 10 Savings with Price Growth Cap + Price Cap Glide Path (millions)]]))</f>
        <v/>
      </c>
      <c r="ED56" s="131"/>
    </row>
    <row r="57" spans="2:134" ht="12" customHeight="1">
      <c r="B57" s="292"/>
      <c r="C57" s="337" t="str">
        <f>IF(B57=0,"",_xlfn.XLOOKUP(B57,'4. User Repricing Data'!A:A,'4. User Repricing Data'!B:B,""))</f>
        <v/>
      </c>
      <c r="D57" s="292" t="str">
        <f>IF(B57=0,"",_xlfn.XLOOKUP(B57,'4. User Repricing Data'!A:A,'4. User Repricing Data'!D:D,""))</f>
        <v/>
      </c>
      <c r="E57" s="108" t="str">
        <f>IF(B57=0,"",_xlfn.XLOOKUP(B57,'4. User Repricing Data'!A:A,'4. User Repricing Data'!F:F,""))</f>
        <v/>
      </c>
      <c r="F57" s="338" t="str">
        <f>IF(B57=0,"",_xlfn.XLOOKUP(B57,'4. User Repricing Data'!A:A,'4. User Repricing Data'!E:E,""))</f>
        <v/>
      </c>
      <c r="G57" s="108" t="str">
        <f>IF(G$29="CAH",Table1[[#This Row],[CAH? (Y/N) (Autofills)]],"")</f>
        <v/>
      </c>
      <c r="H57" s="109" t="str">
        <f>IF(H$29="CAH",Table1[[#This Row],[CAH? (Y/N) (Autofills)]],"")</f>
        <v/>
      </c>
      <c r="I57" s="366" t="str">
        <f>IF(Table1[[#This Row],[Hospital name (Autofills)]]="","",IF(OR(AND(G57="Y",$G$17="Y"),AND(H57="Y",$G$18="Y")),"Y","N"))</f>
        <v/>
      </c>
      <c r="J57" s="366" t="str">
        <f>IF(Table1[[#This Row],[Hospital name (Autofills)]]="","",IF(OR(AND(G57="Y",$G$22="Y",$G$19="Y"),AND(H57="Y",$G$23="Y",$G$19="Y")),"Y","N"))</f>
        <v/>
      </c>
      <c r="K57" s="364" t="str">
        <f>IF(Table1[[#This Row],[Hospital name (Autofills)]]="","",_xlfn.XLOOKUP(B57,'4. User Repricing Data'!A:A,'4. User Repricing Data'!G:G))</f>
        <v/>
      </c>
      <c r="L57" s="364" t="str">
        <f>IF(Table1[[#This Row],[Hospital name (Autofills)]]="","",_xlfn.XLOOKUP(B57,'4. User Repricing Data'!A:A,'4. User Repricing Data'!H:H))</f>
        <v/>
      </c>
      <c r="M57" s="342" t="str">
        <f>IF(Table1[[#This Row],[Hospital name (Autofills)]]="","",((1+G$7)^G$6-1))</f>
        <v/>
      </c>
      <c r="N57" s="343" t="str">
        <f>IF(Table1[[#This Row],[Hospital name (Autofills)]]="","",IFERROR(K57*(1+Table1[[#This Row],[Cumulative Inflation Adjustment (Autofills)]]),0))</f>
        <v/>
      </c>
      <c r="O57" s="344" t="str">
        <f>IF(Table1[[#This Row],[Hospital name (Autofills)]]="","",IFERROR(L57*(1+Table1[[#This Row],[Cumulative Inflation Adjustment (Autofills)]]),0))</f>
        <v/>
      </c>
      <c r="P57" s="345" t="str">
        <f>IF(Table1[[#This Row],[Hospital name (Autofills)]]="","",IFERROR(N57/O57,0))</f>
        <v/>
      </c>
      <c r="Q57" s="346" t="str">
        <f>IF(Table1[[#This Row],[Hospital name (Autofills)]]="","",IFERROR(($N57*($G$10+1)^Q$28)/($O57*($G$9+1)^Q$28),0))</f>
        <v/>
      </c>
      <c r="R57" s="346" t="str">
        <f>IF(Table1[[#This Row],[Hospital name (Autofills)]]="","",IFERROR(($N57*($G$10+1)^R$28)/($O57*($G$9+1)^R$28),0))</f>
        <v/>
      </c>
      <c r="S57" s="346" t="str">
        <f>IF(Table1[[#This Row],[Hospital name (Autofills)]]="","",IFERROR(($N57*($G$10+1)^S$28)/($O57*($G$9+1)^S$28),0))</f>
        <v/>
      </c>
      <c r="T57" s="346" t="str">
        <f>IF(Table1[[#This Row],[Hospital name (Autofills)]]="","",IFERROR(($N57*($G$10+1)^T$28)/($O57*($G$9+1)^T$28),0))</f>
        <v/>
      </c>
      <c r="U57" s="346" t="str">
        <f>IF(Table1[[#This Row],[Hospital name (Autofills)]]="","",IFERROR(($N57*($G$10+1)^U$28)/($O57*($G$9+1)^U$28),0))</f>
        <v/>
      </c>
      <c r="V57" s="346" t="str">
        <f>IF(Table1[[#This Row],[Hospital name (Autofills)]]="","",IFERROR(($N57*($G$10+1)^V$28)/($O57*($G$9+1)^V$28),0))</f>
        <v/>
      </c>
      <c r="W57" s="346" t="str">
        <f>IF(Table1[[#This Row],[Hospital name (Autofills)]]="","",IFERROR(($N57*($G$10+1)^W$28)/($O57*($G$9+1)^W$28),0))</f>
        <v/>
      </c>
      <c r="X57" s="346" t="str">
        <f>IF(Table1[[#This Row],[Hospital name (Autofills)]]="","",IFERROR(($N57*($G$10+1)^X$28)/($O57*($G$9+1)^X$28),0))</f>
        <v/>
      </c>
      <c r="Y57" s="346" t="str">
        <f>IF(Table1[[#This Row],[Hospital name (Autofills)]]="","",IFERROR(($N57*($G$10+1)^Y$28)/($O57*($G$9+1)^Y$28),0))</f>
        <v/>
      </c>
      <c r="Z57" s="346" t="str">
        <f>IF(Table1[[#This Row],[Hospital name (Autofills)]]="","",IFERROR(($N57*($G$10+1)^Z$28)/($O57*($G$9+1)^Z$28),0))</f>
        <v/>
      </c>
      <c r="AA57" s="345" t="str">
        <f>IF(Table1[[#This Row],[Hospital name (Autofills)]]="","",IFERROR(N57/O57,0))</f>
        <v/>
      </c>
      <c r="AB57" s="368" t="str">
        <f>IF(Table1[[#This Row],[Hospital name (Autofills)]]="","",IFERROR(IF($J57="Y",Q57,IF($G$19="N",Q57,($N57*($G$10+1)^IF(AB$28&lt;$G$21,AB$28,$G$21-1)*($G$20+1)^(MAX((AB$28-$G$21+1),0)))/($O57*($G$9+1)^AB$28))),0))</f>
        <v/>
      </c>
      <c r="AC57" s="368" t="str">
        <f>IF(Table1[[#This Row],[Hospital name (Autofills)]]="","",IFERROR(IF($J57="Y",R57,IF($G$19="N",R57,($N57*($G$10+1)^IF(AC$28&lt;$G$21,AC$28,$G$21-1)*($G$20+1)^(MAX((AC$28-$G$21+1),0)))/($O57*($G$9+1)^AC$28))),0))</f>
        <v/>
      </c>
      <c r="AD57" s="368" t="str">
        <f>IF(Table1[[#This Row],[Hospital name (Autofills)]]="","",IFERROR(IF($J57="Y",S57,IF($G$19="N",S57,($N57*($G$10+1)^IF(AD$28&lt;$G$21,AD$28,$G$21-1)*($G$20+1)^(MAX((AD$28-$G$21+1),0)))/($O57*($G$9+1)^AD$28))),0))</f>
        <v/>
      </c>
      <c r="AE57" s="368" t="str">
        <f>IF(Table1[[#This Row],[Hospital name (Autofills)]]="","",IFERROR(IF($J57="Y",T57,IF($G$19="N",T57,($N57*($G$10+1)^IF(AE$28&lt;$G$21,AE$28,$G$21-1)*($G$20+1)^(MAX((AE$28-$G$21+1),0)))/($O57*($G$9+1)^AE$28))),0))</f>
        <v/>
      </c>
      <c r="AF57" s="368" t="str">
        <f>IF(Table1[[#This Row],[Hospital name (Autofills)]]="","",IFERROR(IF($J57="Y",U57,IF($G$19="N",U57,($N57*($G$10+1)^IF(AF$28&lt;$G$21,AF$28,$G$21-1)*($G$20+1)^(MAX((AF$28-$G$21+1),0)))/($O57*($G$9+1)^AF$28))),0))</f>
        <v/>
      </c>
      <c r="AG57" s="368" t="str">
        <f>IF(Table1[[#This Row],[Hospital name (Autofills)]]="","",IFERROR(IF($J57="Y",V57,IF($G$19="N",V57,($N57*($G$10+1)^IF(AG$28&lt;$G$21,AG$28,$G$21-1)*($G$20+1)^(MAX((AG$28-$G$21+1),0)))/($O57*($G$9+1)^AG$28))),0))</f>
        <v/>
      </c>
      <c r="AH57" s="368" t="str">
        <f>IF(Table1[[#This Row],[Hospital name (Autofills)]]="","",IFERROR(IF($J57="Y",W57,IF($G$19="N",W57,($N57*($G$10+1)^IF(AH$28&lt;$G$21,AH$28,$G$21-1)*($G$20+1)^(MAX((AH$28-$G$21+1),0)))/($O57*($G$9+1)^AH$28))),0))</f>
        <v/>
      </c>
      <c r="AI57" s="368" t="str">
        <f>IF(Table1[[#This Row],[Hospital name (Autofills)]]="","",IFERROR(IF($J57="Y",X57,IF($G$19="N",X57,($N57*($G$10+1)^IF(AI$28&lt;$G$21,AI$28,$G$21-1)*($G$20+1)^(MAX((AI$28-$G$21+1),0)))/($O57*($G$9+1)^AI$28))),0))</f>
        <v/>
      </c>
      <c r="AJ57" s="368" t="str">
        <f>IF(Table1[[#This Row],[Hospital name (Autofills)]]="","",IFERROR(IF($J57="Y",Y57,IF($G$19="N",Y57,($N57*($G$10+1)^IF(AJ$28&lt;$G$21,AJ$28,$G$21-1)*($G$20+1)^(MAX((AJ$28-$G$21+1),0)))/($O57*($G$9+1)^AJ$28))),0))</f>
        <v/>
      </c>
      <c r="AK57" s="368" t="str">
        <f>IF(Table1[[#This Row],[Hospital name (Autofills)]]="","",IFERROR(IF($J57="Y",Z57,IF($G$19="N",Z57,($N57*($G$10+1)^IF(AK$28&lt;$G$21,AK$28,$G$21-1)*($G$20+1)^(MAX((AK$28-$G$21+1),0)))/($O57*($G$9+1)^AK$28))),0))</f>
        <v/>
      </c>
      <c r="AL57" s="349" t="str">
        <f t="shared" si="0"/>
        <v/>
      </c>
      <c r="AM57" s="350" t="str">
        <f>IF(Table1[[#This Row],[Hospital name (Autofills)]]="","",IF(AND($I57="Y", $G$17="Y"), AB57,
    IF(OR(AND($G$13="Y", AM$28 &gt;= $G$14), $G$13="N"),
        IF(OR(AB57 &gt;= $G$12, AL57 = $G$12),
            $G$12,
            AB57),
        AB57))
)</f>
        <v/>
      </c>
      <c r="AN57" s="350" t="str">
        <f>IF(Table1[[#This Row],[Hospital name (Autofills)]]="","",IF(AND($I57="Y", $G$17="Y"), AC57,
    IF(OR(AND($G$13="Y", AN$28 &gt;= $G$14), $G$13="N"),
        IF(OR(AC57 &gt;= $G$12, AM57 = $G$12),
            $G$12,
            AC57),
        AC57)
))</f>
        <v/>
      </c>
      <c r="AO57" s="350" t="str">
        <f>IF(Table1[[#This Row],[Hospital name (Autofills)]]="","",IF(AND($I57="Y", $G$17="Y"), AD57,
    IF(OR(AND($G$13="Y", AO$28 &gt;= $G$14), $G$13="N"),
        IF(OR(AD57 &gt;= $G$12, AN57 = $G$12),
            MIN(AD57,$G$12),
            AD57),
        AD57)
))</f>
        <v/>
      </c>
      <c r="AP57" s="350" t="str">
        <f>IF(Table1[[#This Row],[Hospital name (Autofills)]]="","",IF(AND($I57="Y", $G$17="Y"), AE57,
    IF(OR(AND($G$13="Y", AP$28 &gt;= $G$14), $G$13="N"),
        IF(OR(AE57 &gt;= $G$12, AO57 = $G$12),
            MIN(AE57,$G$12),
            AE57),
        AE57)
))</f>
        <v/>
      </c>
      <c r="AQ57" s="350" t="str">
        <f>IF(Table1[[#This Row],[Hospital name (Autofills)]]="","",IF(AND($I57="Y", $G$17="Y"), AF57,
    IF(OR(AND($G$13="Y", AQ$28 &gt;= $G$14), $G$13="N"),
        IF(OR(AF57 &gt;= $G$12, AP57 = $G$12),
            MIN(AF57,$G$12),
            AF57),
        AF57)
))</f>
        <v/>
      </c>
      <c r="AR57" s="350" t="str">
        <f>IF(Table1[[#This Row],[Hospital name (Autofills)]]="","",IF(AND($I57="Y", $G$17="Y"), AG57,
    IF(OR(AND($G$13="Y", AR$28 &gt;= $G$14), $G$13="N"),
        IF(OR(AG57 &gt;= $G$12, AQ57 = $G$12),
            MIN(AG57,$G$12),
            AG57),
        AG57)
))</f>
        <v/>
      </c>
      <c r="AS57" s="350" t="str">
        <f>IF(Table1[[#This Row],[Hospital name (Autofills)]]="","",IF(AND($I57="Y", $G$17="Y"), AH57,
    IF(OR(AND($G$13="Y", AS$28 &gt;= $G$14), $G$13="N"),
        IF(OR(AH57 &gt;= $G$12, AR57 = $G$12),
            MIN(AH57,$G$12),
            AH57),
        AH57)
))</f>
        <v/>
      </c>
      <c r="AT57" s="350" t="str">
        <f>IF(Table1[[#This Row],[Hospital name (Autofills)]]="","",IF(AND($I57="Y", $G$17="Y"), AI57,
    IF(OR(AND($G$13="Y", AT$28 &gt;= $G$14), $G$13="N"),
        IF(OR(AI57 &gt;= $G$12, AS57 = $G$12),
            MIN(AI57,$G$12),
            AI57),
        AI57)
))</f>
        <v/>
      </c>
      <c r="AU57" s="350" t="str">
        <f>IF(Table1[[#This Row],[Hospital name (Autofills)]]="","",IF(AND($I57="Y", $G$17="Y"), AJ57,
    IF(OR(AND($G$13="Y", AU$28 &gt;= $G$14), $G$13="N"),
        IF(OR(AJ57 &gt;= $G$12, AT57 = $G$12),
            MIN(AJ57,$G$12),
            AJ57),
        AJ57)
))</f>
        <v/>
      </c>
      <c r="AV57" s="350" t="str">
        <f>IF(Table1[[#This Row],[Hospital name (Autofills)]]="","",IF(AND($I57="Y", $G$17="Y"), AK57,
    IF(OR(AND($G$13="Y", AV$28 &gt;= $G$14), $G$13="N"),
        IF(OR(AK57 &gt;= $G$12, AU57 = $G$12),
            MIN(AK57,$G$12),
            AK57),
        AK57)
))</f>
        <v/>
      </c>
      <c r="AW57" s="345" t="str">
        <f>IFERROR(Table1[[#This Row],[Year 0 Relative Price]],"")</f>
        <v/>
      </c>
      <c r="AX57" s="350" t="str">
        <f t="shared" si="1"/>
        <v/>
      </c>
      <c r="AY57" s="350" t="str">
        <f t="shared" si="2"/>
        <v/>
      </c>
      <c r="AZ57" s="350" t="str">
        <f t="shared" si="3"/>
        <v/>
      </c>
      <c r="BA57" s="350" t="str">
        <f t="shared" si="4"/>
        <v/>
      </c>
      <c r="BB57" s="350" t="str">
        <f t="shared" si="5"/>
        <v/>
      </c>
      <c r="BC57" s="350" t="str">
        <f t="shared" si="6"/>
        <v/>
      </c>
      <c r="BD57" s="350" t="str">
        <f t="shared" si="7"/>
        <v/>
      </c>
      <c r="BE57" s="350" t="str">
        <f t="shared" si="8"/>
        <v/>
      </c>
      <c r="BF57" s="350" t="str">
        <f t="shared" si="9"/>
        <v/>
      </c>
      <c r="BG57" s="351" t="str">
        <f t="shared" si="10"/>
        <v/>
      </c>
      <c r="BH57" s="352" t="str">
        <f>IF(Table1[[#This Row],[Hospital name (Autofills)]]="","",IFERROR($N57*($G$10+1)^BH$28,0))</f>
        <v/>
      </c>
      <c r="BI57" s="353" t="str">
        <f>IF(Table1[[#This Row],[Hospital name (Autofills)]]="","",IFERROR($N57*($G$10+1)^BI$28,0))</f>
        <v/>
      </c>
      <c r="BJ57" s="353" t="str">
        <f>IF(Table1[[#This Row],[Hospital name (Autofills)]]="","",IFERROR($N57*($G$10+1)^BJ$28,0))</f>
        <v/>
      </c>
      <c r="BK57" s="353" t="str">
        <f>IF(Table1[[#This Row],[Hospital name (Autofills)]]="","",IFERROR($N57*($G$10+1)^BK$28,0))</f>
        <v/>
      </c>
      <c r="BL57" s="353" t="str">
        <f>IF(Table1[[#This Row],[Hospital name (Autofills)]]="","",IFERROR($N57*($G$10+1)^BL$28,0))</f>
        <v/>
      </c>
      <c r="BM57" s="353" t="str">
        <f>IF(Table1[[#This Row],[Hospital name (Autofills)]]="","",IFERROR($N57*($G$10+1)^BM$28,0))</f>
        <v/>
      </c>
      <c r="BN57" s="353" t="str">
        <f>IF(Table1[[#This Row],[Hospital name (Autofills)]]="","",IFERROR($N57*($G$10+1)^BN$28,0))</f>
        <v/>
      </c>
      <c r="BO57" s="353" t="str">
        <f>IF(Table1[[#This Row],[Hospital name (Autofills)]]="","",IFERROR($N57*($G$10+1)^BO$28,0))</f>
        <v/>
      </c>
      <c r="BP57" s="353" t="str">
        <f>IF(Table1[[#This Row],[Hospital name (Autofills)]]="","",IFERROR($N57*($G$10+1)^BP$28,0))</f>
        <v/>
      </c>
      <c r="BQ57" s="354" t="str">
        <f>IF(Table1[[#This Row],[Hospital name (Autofills)]]="","",IFERROR($N57*($G$10+1)^BQ$28,0))</f>
        <v/>
      </c>
      <c r="BR57" s="357" t="str">
        <f>IF(Table1[[#This Row],[Hospital name (Autofills)]]="","",IFERROR(($O57*((1+$G$9)^(BR$28)))*(AB57),0))</f>
        <v/>
      </c>
      <c r="BS57" s="362" t="str">
        <f>IF(Table1[[#This Row],[Hospital name (Autofills)]]="","",IFERROR(($O57*((1+$G$9)^(BS$28)))*(AC57),0))</f>
        <v/>
      </c>
      <c r="BT57" s="362" t="str">
        <f>IF(Table1[[#This Row],[Hospital name (Autofills)]]="","",IFERROR(($O57*((1+$G$9)^(BT$28)))*(AD57),0))</f>
        <v/>
      </c>
      <c r="BU57" s="362" t="str">
        <f>IF(Table1[[#This Row],[Hospital name (Autofills)]]="","",IFERROR(($O57*((1+$G$9)^(BU$28)))*(AE57),0))</f>
        <v/>
      </c>
      <c r="BV57" s="362" t="str">
        <f>IF(Table1[[#This Row],[Hospital name (Autofills)]]="","",IFERROR(($O57*((1+$G$9)^(BV$28)))*(AF57),0))</f>
        <v/>
      </c>
      <c r="BW57" s="362" t="str">
        <f>IF(Table1[[#This Row],[Hospital name (Autofills)]]="","",IFERROR(($O57*((1+$G$9)^(BW$28)))*(AG57),0))</f>
        <v/>
      </c>
      <c r="BX57" s="362" t="str">
        <f>IF(Table1[[#This Row],[Hospital name (Autofills)]]="","",IFERROR(($O57*((1+$G$9)^(BX$28)))*(AH57),0))</f>
        <v/>
      </c>
      <c r="BY57" s="362" t="str">
        <f>IF(Table1[[#This Row],[Hospital name (Autofills)]]="","",IFERROR(($O57*((1+$G$9)^(BY$28)))*(AI57),0))</f>
        <v/>
      </c>
      <c r="BZ57" s="362" t="str">
        <f>IF(Table1[[#This Row],[Hospital name (Autofills)]]="","",IFERROR(($O57*((1+$G$9)^(BZ$28)))*(AJ57),0))</f>
        <v/>
      </c>
      <c r="CA57" s="370" t="str">
        <f>IF(Table1[[#This Row],[Hospital name (Autofills)]]="","",IFERROR(($O57*((1+$G$9)^(CA$28)))*(AK57),0))</f>
        <v/>
      </c>
      <c r="CB57" s="343" t="str">
        <f>IF(Table1[[#This Row],[Hospital name (Autofills)]]="","",IFERROR(($O57*((1+$G$9)^(CB$28)))*(AM57),0))</f>
        <v/>
      </c>
      <c r="CC57" s="362" t="str">
        <f>IF(Table1[[#This Row],[Hospital name (Autofills)]]="","",IFERROR(($O57*((1+$G$9)^(CC$28)))*(AN57),0))</f>
        <v/>
      </c>
      <c r="CD57" s="362" t="str">
        <f>IF(Table1[[#This Row],[Hospital name (Autofills)]]="","",IFERROR(($O57*((1+$G$9)^(CD$28)))*(AO57),0))</f>
        <v/>
      </c>
      <c r="CE57" s="362" t="str">
        <f>IF(Table1[[#This Row],[Hospital name (Autofills)]]="","",IFERROR(($O57*((1+$G$9)^(CE$28)))*(AP57),0))</f>
        <v/>
      </c>
      <c r="CF57" s="362" t="str">
        <f>IF(Table1[[#This Row],[Hospital name (Autofills)]]="","",IFERROR(($O57*((1+$G$9)^(CF$28)))*(AQ57),0))</f>
        <v/>
      </c>
      <c r="CG57" s="362" t="str">
        <f>IF(Table1[[#This Row],[Hospital name (Autofills)]]="","",IFERROR(($O57*((1+$G$9)^(CG$28)))*(AR57),0))</f>
        <v/>
      </c>
      <c r="CH57" s="362" t="str">
        <f>IF(Table1[[#This Row],[Hospital name (Autofills)]]="","",IFERROR(($O57*((1+$G$9)^(CH$28)))*(AS57),0))</f>
        <v/>
      </c>
      <c r="CI57" s="362" t="str">
        <f>IF(Table1[[#This Row],[Hospital name (Autofills)]]="","",IFERROR(($O57*((1+$G$9)^(CI$28)))*(AT57),0))</f>
        <v/>
      </c>
      <c r="CJ57" s="362" t="str">
        <f>IF(Table1[[#This Row],[Hospital name (Autofills)]]="","",IFERROR(($O57*((1+$G$9)^(CJ$28)))*(AU57),0))</f>
        <v/>
      </c>
      <c r="CK57" s="344" t="str">
        <f>IF(Table1[[#This Row],[Hospital name (Autofills)]]="","",IFERROR(($O57*((1+$G$9)^(CK$28)))*(AV57),0))</f>
        <v/>
      </c>
      <c r="CL57" s="357" t="str">
        <f>IF(Table1[[#This Row],[Hospital name (Autofills)]]="","",IFERROR(($O57*((1+$G$9)^(CL$28)))*(AX57),0))</f>
        <v/>
      </c>
      <c r="CM57" s="362" t="str">
        <f>IF(Table1[[#This Row],[Hospital name (Autofills)]]="","",IFERROR(($O57*((1+$G$9)^(CM$28)))*(AY57),0))</f>
        <v/>
      </c>
      <c r="CN57" s="362" t="str">
        <f>IF(Table1[[#This Row],[Hospital name (Autofills)]]="","",IFERROR(($O57*((1+$G$9)^(CN$28)))*(AZ57),0))</f>
        <v/>
      </c>
      <c r="CO57" s="362" t="str">
        <f>IF(Table1[[#This Row],[Hospital name (Autofills)]]="","",IFERROR(($O57*((1+$G$9)^(CO$28)))*(BA57),0))</f>
        <v/>
      </c>
      <c r="CP57" s="362" t="str">
        <f>IF(Table1[[#This Row],[Hospital name (Autofills)]]="","",IFERROR(($O57*((1+$G$9)^(CP$28)))*(BB57),0))</f>
        <v/>
      </c>
      <c r="CQ57" s="362" t="str">
        <f>IF(Table1[[#This Row],[Hospital name (Autofills)]]="","",IFERROR(($O57*((1+$G$9)^(CQ$28)))*(BC57),0))</f>
        <v/>
      </c>
      <c r="CR57" s="362" t="str">
        <f>IF(Table1[[#This Row],[Hospital name (Autofills)]]="","",IFERROR(($O57*((1+$G$9)^(CR$28)))*(BD57),0))</f>
        <v/>
      </c>
      <c r="CS57" s="362" t="str">
        <f>IF(Table1[[#This Row],[Hospital name (Autofills)]]="","",IFERROR(($O57*((1+$G$9)^(CS$28)))*(BE57),0))</f>
        <v/>
      </c>
      <c r="CT57" s="362" t="str">
        <f>IF(Table1[[#This Row],[Hospital name (Autofills)]]="","",IFERROR(($O57*((1+$G$9)^(CT$28)))*(BF57),0))</f>
        <v/>
      </c>
      <c r="CU57" s="362" t="str">
        <f>IF(Table1[[#This Row],[Hospital name (Autofills)]]="","",IFERROR(($O57*((1+$G$9)^(CU$28)))*(BG57),0))</f>
        <v/>
      </c>
      <c r="CV57" s="371" t="str">
        <f>IF(Table1[[#This Row],[Hospital name (Autofills)]]="","",BH57-BR57)</f>
        <v/>
      </c>
      <c r="CW57" s="372" t="str">
        <f>IF(Table1[[#This Row],[Hospital name (Autofills)]]="","",BI57-BS57)</f>
        <v/>
      </c>
      <c r="CX57" s="372" t="str">
        <f>IF(Table1[[#This Row],[Hospital name (Autofills)]]="","",BJ57-BT57)</f>
        <v/>
      </c>
      <c r="CY57" s="372" t="str">
        <f>IF(Table1[[#This Row],[Hospital name (Autofills)]]="","",BK57-BU57)</f>
        <v/>
      </c>
      <c r="CZ57" s="372" t="str">
        <f>IF(Table1[[#This Row],[Hospital name (Autofills)]]="","",BL57-BV57)</f>
        <v/>
      </c>
      <c r="DA57" s="372" t="str">
        <f>IF(Table1[[#This Row],[Hospital name (Autofills)]]="","",BM57-BW57)</f>
        <v/>
      </c>
      <c r="DB57" s="372" t="str">
        <f>IF(Table1[[#This Row],[Hospital name (Autofills)]]="","",BN57-BX57)</f>
        <v/>
      </c>
      <c r="DC57" s="372" t="str">
        <f>IF(Table1[[#This Row],[Hospital name (Autofills)]]="","",BO57-BY57)</f>
        <v/>
      </c>
      <c r="DD57" s="372" t="str">
        <f>IF(Table1[[#This Row],[Hospital name (Autofills)]]="","",BP57-BZ57)</f>
        <v/>
      </c>
      <c r="DE57" s="373" t="str">
        <f>IF(Table1[[#This Row],[Hospital name (Autofills)]]="","",BQ57-CA57)</f>
        <v/>
      </c>
      <c r="DF57" s="375" t="str">
        <f>IF(Table1[[#This Row],[Hospital name (Autofills)]]="","",SUM(Table1[[#This Row],[Year 1 Savings with Price Growth Cap Alone (millions)]:[Year 10 Savings with Price Growth Cap Alone (millions)]]))</f>
        <v/>
      </c>
      <c r="DG57" s="376" t="str">
        <f>IF(Table1[[#This Row],[Hospital name (Autofills)]]="","",BH57-CB57)</f>
        <v/>
      </c>
      <c r="DH57" s="377" t="str">
        <f>IF(Table1[[#This Row],[Hospital name (Autofills)]]="","",BI57-CC57)</f>
        <v/>
      </c>
      <c r="DI57" s="377" t="str">
        <f>IF(Table1[[#This Row],[Hospital name (Autofills)]]="","",BJ57-CD57)</f>
        <v/>
      </c>
      <c r="DJ57" s="377" t="str">
        <f>IF(Table1[[#This Row],[Hospital name (Autofills)]]="","",BK57-CE57)</f>
        <v/>
      </c>
      <c r="DK57" s="377" t="str">
        <f>IF(Table1[[#This Row],[Hospital name (Autofills)]]="","",BL57-CF57)</f>
        <v/>
      </c>
      <c r="DL57" s="377" t="str">
        <f>IF(Table1[[#This Row],[Hospital name (Autofills)]]="","",BM57-CG57)</f>
        <v/>
      </c>
      <c r="DM57" s="377" t="str">
        <f>IF(Table1[[#This Row],[Hospital name (Autofills)]]="","",BN57-CH57)</f>
        <v/>
      </c>
      <c r="DN57" s="377" t="str">
        <f>IF(Table1[[#This Row],[Hospital name (Autofills)]]="","",BO57-CI57)</f>
        <v/>
      </c>
      <c r="DO57" s="377" t="str">
        <f>IF(Table1[[#This Row],[Hospital name (Autofills)]]="","",BP57-CJ57)</f>
        <v/>
      </c>
      <c r="DP57" s="377" t="str">
        <f>IF(Table1[[#This Row],[Hospital name (Autofills)]]="","",BQ57-CK57)</f>
        <v/>
      </c>
      <c r="DQ57" s="344" t="str">
        <f>IF(Table1[[#This Row],[Hospital name (Autofills)]]="","",SUM(Table1[[#This Row],[Year 1 Savings with Price Growth Cap + Price Cap (No Glide Path) (millions)]:[Year 10 Savings with Price Growth Cap + Price Cap (No Glide Path) (millions)]]))</f>
        <v/>
      </c>
      <c r="DR57" s="363" t="str">
        <f>IF(Table1[[#This Row],[Hospital name (Autofills)]]="","",BH57-CL57)</f>
        <v/>
      </c>
      <c r="DS57" s="364" t="str">
        <f>IF(Table1[[#This Row],[Hospital name (Autofills)]]="","",BI57-CM57)</f>
        <v/>
      </c>
      <c r="DT57" s="364" t="str">
        <f>IF(Table1[[#This Row],[Hospital name (Autofills)]]="","",BJ57-CN57)</f>
        <v/>
      </c>
      <c r="DU57" s="364" t="str">
        <f>IF(Table1[[#This Row],[Hospital name (Autofills)]]="","",BK57-CO57)</f>
        <v/>
      </c>
      <c r="DV57" s="364" t="str">
        <f>IF(Table1[[#This Row],[Hospital name (Autofills)]]="","",BL57-CP57)</f>
        <v/>
      </c>
      <c r="DW57" s="364" t="str">
        <f>IF(Table1[[#This Row],[Hospital name (Autofills)]]="","",BM57-CQ57)</f>
        <v/>
      </c>
      <c r="DX57" s="364" t="str">
        <f>IF(Table1[[#This Row],[Hospital name (Autofills)]]="","",BN57-CR57)</f>
        <v/>
      </c>
      <c r="DY57" s="364" t="str">
        <f>IF(Table1[[#This Row],[Hospital name (Autofills)]]="","",BO57-CS57)</f>
        <v/>
      </c>
      <c r="DZ57" s="364" t="str">
        <f>IF(Table1[[#This Row],[Hospital name (Autofills)]]="","",BP57-CT57)</f>
        <v/>
      </c>
      <c r="EA57" s="364" t="str">
        <f>IF(Table1[[#This Row],[Hospital name (Autofills)]]="","",BQ57-CU57)</f>
        <v/>
      </c>
      <c r="EB57" s="365" t="str">
        <f>IF(Table1[[#This Row],[Hospital name (Autofills)]]="","",SUM(Table1[[#This Row],[Year 1 Savings with Price Growth Cap + Price Cap Glide Path (millions)]:[Year 10 Savings with Price Growth Cap + Price Cap Glide Path (millions)]]))</f>
        <v/>
      </c>
      <c r="ED57" s="131"/>
    </row>
    <row r="58" spans="2:134" ht="12" customHeight="1">
      <c r="B58" s="292"/>
      <c r="C58" s="337" t="str">
        <f>IF(B58=0,"",_xlfn.XLOOKUP(B58,'4. User Repricing Data'!A:A,'4. User Repricing Data'!B:B,""))</f>
        <v/>
      </c>
      <c r="D58" s="292" t="str">
        <f>IF(B58=0,"",_xlfn.XLOOKUP(B58,'4. User Repricing Data'!A:A,'4. User Repricing Data'!D:D,""))</f>
        <v/>
      </c>
      <c r="E58" s="108" t="str">
        <f>IF(B58=0,"",_xlfn.XLOOKUP(B58,'4. User Repricing Data'!A:A,'4. User Repricing Data'!F:F,""))</f>
        <v/>
      </c>
      <c r="F58" s="338" t="str">
        <f>IF(B58=0,"",_xlfn.XLOOKUP(B58,'4. User Repricing Data'!A:A,'4. User Repricing Data'!E:E,""))</f>
        <v/>
      </c>
      <c r="G58" s="108" t="str">
        <f>IF(G$29="CAH",Table1[[#This Row],[CAH? (Y/N) (Autofills)]],"")</f>
        <v/>
      </c>
      <c r="H58" s="109" t="str">
        <f>IF(H$29="CAH",Table1[[#This Row],[CAH? (Y/N) (Autofills)]],"")</f>
        <v/>
      </c>
      <c r="I58" s="366" t="str">
        <f>IF(Table1[[#This Row],[Hospital name (Autofills)]]="","",IF(OR(AND(G58="Y",$G$17="Y"),AND(H58="Y",$G$18="Y")),"Y","N"))</f>
        <v/>
      </c>
      <c r="J58" s="366" t="str">
        <f>IF(Table1[[#This Row],[Hospital name (Autofills)]]="","",IF(OR(AND(G58="Y",$G$22="Y",$G$19="Y"),AND(H58="Y",$G$23="Y",$G$19="Y")),"Y","N"))</f>
        <v/>
      </c>
      <c r="K58" s="364" t="str">
        <f>IF(Table1[[#This Row],[Hospital name (Autofills)]]="","",_xlfn.XLOOKUP(B58,'4. User Repricing Data'!A:A,'4. User Repricing Data'!G:G))</f>
        <v/>
      </c>
      <c r="L58" s="364" t="str">
        <f>IF(Table1[[#This Row],[Hospital name (Autofills)]]="","",_xlfn.XLOOKUP(B58,'4. User Repricing Data'!A:A,'4. User Repricing Data'!H:H))</f>
        <v/>
      </c>
      <c r="M58" s="342" t="str">
        <f>IF(Table1[[#This Row],[Hospital name (Autofills)]]="","",((1+G$7)^G$6-1))</f>
        <v/>
      </c>
      <c r="N58" s="343" t="str">
        <f>IF(Table1[[#This Row],[Hospital name (Autofills)]]="","",IFERROR(K58*(1+Table1[[#This Row],[Cumulative Inflation Adjustment (Autofills)]]),0))</f>
        <v/>
      </c>
      <c r="O58" s="344" t="str">
        <f>IF(Table1[[#This Row],[Hospital name (Autofills)]]="","",IFERROR(L58*(1+Table1[[#This Row],[Cumulative Inflation Adjustment (Autofills)]]),0))</f>
        <v/>
      </c>
      <c r="P58" s="345" t="str">
        <f>IF(Table1[[#This Row],[Hospital name (Autofills)]]="","",IFERROR(N58/O58,0))</f>
        <v/>
      </c>
      <c r="Q58" s="346" t="str">
        <f>IF(Table1[[#This Row],[Hospital name (Autofills)]]="","",IFERROR(($N58*($G$10+1)^Q$28)/($O58*($G$9+1)^Q$28),0))</f>
        <v/>
      </c>
      <c r="R58" s="346" t="str">
        <f>IF(Table1[[#This Row],[Hospital name (Autofills)]]="","",IFERROR(($N58*($G$10+1)^R$28)/($O58*($G$9+1)^R$28),0))</f>
        <v/>
      </c>
      <c r="S58" s="346" t="str">
        <f>IF(Table1[[#This Row],[Hospital name (Autofills)]]="","",IFERROR(($N58*($G$10+1)^S$28)/($O58*($G$9+1)^S$28),0))</f>
        <v/>
      </c>
      <c r="T58" s="346" t="str">
        <f>IF(Table1[[#This Row],[Hospital name (Autofills)]]="","",IFERROR(($N58*($G$10+1)^T$28)/($O58*($G$9+1)^T$28),0))</f>
        <v/>
      </c>
      <c r="U58" s="346" t="str">
        <f>IF(Table1[[#This Row],[Hospital name (Autofills)]]="","",IFERROR(($N58*($G$10+1)^U$28)/($O58*($G$9+1)^U$28),0))</f>
        <v/>
      </c>
      <c r="V58" s="346" t="str">
        <f>IF(Table1[[#This Row],[Hospital name (Autofills)]]="","",IFERROR(($N58*($G$10+1)^V$28)/($O58*($G$9+1)^V$28),0))</f>
        <v/>
      </c>
      <c r="W58" s="346" t="str">
        <f>IF(Table1[[#This Row],[Hospital name (Autofills)]]="","",IFERROR(($N58*($G$10+1)^W$28)/($O58*($G$9+1)^W$28),0))</f>
        <v/>
      </c>
      <c r="X58" s="346" t="str">
        <f>IF(Table1[[#This Row],[Hospital name (Autofills)]]="","",IFERROR(($N58*($G$10+1)^X$28)/($O58*($G$9+1)^X$28),0))</f>
        <v/>
      </c>
      <c r="Y58" s="346" t="str">
        <f>IF(Table1[[#This Row],[Hospital name (Autofills)]]="","",IFERROR(($N58*($G$10+1)^Y$28)/($O58*($G$9+1)^Y$28),0))</f>
        <v/>
      </c>
      <c r="Z58" s="346" t="str">
        <f>IF(Table1[[#This Row],[Hospital name (Autofills)]]="","",IFERROR(($N58*($G$10+1)^Z$28)/($O58*($G$9+1)^Z$28),0))</f>
        <v/>
      </c>
      <c r="AA58" s="345" t="str">
        <f>IF(Table1[[#This Row],[Hospital name (Autofills)]]="","",IFERROR(N58/O58,0))</f>
        <v/>
      </c>
      <c r="AB58" s="368" t="str">
        <f>IF(Table1[[#This Row],[Hospital name (Autofills)]]="","",IFERROR(IF($J58="Y",Q58,IF($G$19="N",Q58,($N58*($G$10+1)^IF(AB$28&lt;$G$21,AB$28,$G$21-1)*($G$20+1)^(MAX((AB$28-$G$21+1),0)))/($O58*($G$9+1)^AB$28))),0))</f>
        <v/>
      </c>
      <c r="AC58" s="368" t="str">
        <f>IF(Table1[[#This Row],[Hospital name (Autofills)]]="","",IFERROR(IF($J58="Y",R58,IF($G$19="N",R58,($N58*($G$10+1)^IF(AC$28&lt;$G$21,AC$28,$G$21-1)*($G$20+1)^(MAX((AC$28-$G$21+1),0)))/($O58*($G$9+1)^AC$28))),0))</f>
        <v/>
      </c>
      <c r="AD58" s="368" t="str">
        <f>IF(Table1[[#This Row],[Hospital name (Autofills)]]="","",IFERROR(IF($J58="Y",S58,IF($G$19="N",S58,($N58*($G$10+1)^IF(AD$28&lt;$G$21,AD$28,$G$21-1)*($G$20+1)^(MAX((AD$28-$G$21+1),0)))/($O58*($G$9+1)^AD$28))),0))</f>
        <v/>
      </c>
      <c r="AE58" s="368" t="str">
        <f>IF(Table1[[#This Row],[Hospital name (Autofills)]]="","",IFERROR(IF($J58="Y",T58,IF($G$19="N",T58,($N58*($G$10+1)^IF(AE$28&lt;$G$21,AE$28,$G$21-1)*($G$20+1)^(MAX((AE$28-$G$21+1),0)))/($O58*($G$9+1)^AE$28))),0))</f>
        <v/>
      </c>
      <c r="AF58" s="368" t="str">
        <f>IF(Table1[[#This Row],[Hospital name (Autofills)]]="","",IFERROR(IF($J58="Y",U58,IF($G$19="N",U58,($N58*($G$10+1)^IF(AF$28&lt;$G$21,AF$28,$G$21-1)*($G$20+1)^(MAX((AF$28-$G$21+1),0)))/($O58*($G$9+1)^AF$28))),0))</f>
        <v/>
      </c>
      <c r="AG58" s="368" t="str">
        <f>IF(Table1[[#This Row],[Hospital name (Autofills)]]="","",IFERROR(IF($J58="Y",V58,IF($G$19="N",V58,($N58*($G$10+1)^IF(AG$28&lt;$G$21,AG$28,$G$21-1)*($G$20+1)^(MAX((AG$28-$G$21+1),0)))/($O58*($G$9+1)^AG$28))),0))</f>
        <v/>
      </c>
      <c r="AH58" s="368" t="str">
        <f>IF(Table1[[#This Row],[Hospital name (Autofills)]]="","",IFERROR(IF($J58="Y",W58,IF($G$19="N",W58,($N58*($G$10+1)^IF(AH$28&lt;$G$21,AH$28,$G$21-1)*($G$20+1)^(MAX((AH$28-$G$21+1),0)))/($O58*($G$9+1)^AH$28))),0))</f>
        <v/>
      </c>
      <c r="AI58" s="368" t="str">
        <f>IF(Table1[[#This Row],[Hospital name (Autofills)]]="","",IFERROR(IF($J58="Y",X58,IF($G$19="N",X58,($N58*($G$10+1)^IF(AI$28&lt;$G$21,AI$28,$G$21-1)*($G$20+1)^(MAX((AI$28-$G$21+1),0)))/($O58*($G$9+1)^AI$28))),0))</f>
        <v/>
      </c>
      <c r="AJ58" s="368" t="str">
        <f>IF(Table1[[#This Row],[Hospital name (Autofills)]]="","",IFERROR(IF($J58="Y",Y58,IF($G$19="N",Y58,($N58*($G$10+1)^IF(AJ$28&lt;$G$21,AJ$28,$G$21-1)*($G$20+1)^(MAX((AJ$28-$G$21+1),0)))/($O58*($G$9+1)^AJ$28))),0))</f>
        <v/>
      </c>
      <c r="AK58" s="368" t="str">
        <f>IF(Table1[[#This Row],[Hospital name (Autofills)]]="","",IFERROR(IF($J58="Y",Z58,IF($G$19="N",Z58,($N58*($G$10+1)^IF(AK$28&lt;$G$21,AK$28,$G$21-1)*($G$20+1)^(MAX((AK$28-$G$21+1),0)))/($O58*($G$9+1)^AK$28))),0))</f>
        <v/>
      </c>
      <c r="AL58" s="349" t="str">
        <f t="shared" si="0"/>
        <v/>
      </c>
      <c r="AM58" s="350" t="str">
        <f>IF(Table1[[#This Row],[Hospital name (Autofills)]]="","",IF(AND($I58="Y", $G$17="Y"), AB58,
    IF(OR(AND($G$13="Y", AM$28 &gt;= $G$14), $G$13="N"),
        IF(OR(AB58 &gt;= $G$12, AL58 = $G$12),
            $G$12,
            AB58),
        AB58))
)</f>
        <v/>
      </c>
      <c r="AN58" s="350" t="str">
        <f>IF(Table1[[#This Row],[Hospital name (Autofills)]]="","",IF(AND($I58="Y", $G$17="Y"), AC58,
    IF(OR(AND($G$13="Y", AN$28 &gt;= $G$14), $G$13="N"),
        IF(OR(AC58 &gt;= $G$12, AM58 = $G$12),
            $G$12,
            AC58),
        AC58)
))</f>
        <v/>
      </c>
      <c r="AO58" s="350" t="str">
        <f>IF(Table1[[#This Row],[Hospital name (Autofills)]]="","",IF(AND($I58="Y", $G$17="Y"), AD58,
    IF(OR(AND($G$13="Y", AO$28 &gt;= $G$14), $G$13="N"),
        IF(OR(AD58 &gt;= $G$12, AN58 = $G$12),
            MIN(AD58,$G$12),
            AD58),
        AD58)
))</f>
        <v/>
      </c>
      <c r="AP58" s="350" t="str">
        <f>IF(Table1[[#This Row],[Hospital name (Autofills)]]="","",IF(AND($I58="Y", $G$17="Y"), AE58,
    IF(OR(AND($G$13="Y", AP$28 &gt;= $G$14), $G$13="N"),
        IF(OR(AE58 &gt;= $G$12, AO58 = $G$12),
            MIN(AE58,$G$12),
            AE58),
        AE58)
))</f>
        <v/>
      </c>
      <c r="AQ58" s="350" t="str">
        <f>IF(Table1[[#This Row],[Hospital name (Autofills)]]="","",IF(AND($I58="Y", $G$17="Y"), AF58,
    IF(OR(AND($G$13="Y", AQ$28 &gt;= $G$14), $G$13="N"),
        IF(OR(AF58 &gt;= $G$12, AP58 = $G$12),
            MIN(AF58,$G$12),
            AF58),
        AF58)
))</f>
        <v/>
      </c>
      <c r="AR58" s="350" t="str">
        <f>IF(Table1[[#This Row],[Hospital name (Autofills)]]="","",IF(AND($I58="Y", $G$17="Y"), AG58,
    IF(OR(AND($G$13="Y", AR$28 &gt;= $G$14), $G$13="N"),
        IF(OR(AG58 &gt;= $G$12, AQ58 = $G$12),
            MIN(AG58,$G$12),
            AG58),
        AG58)
))</f>
        <v/>
      </c>
      <c r="AS58" s="350" t="str">
        <f>IF(Table1[[#This Row],[Hospital name (Autofills)]]="","",IF(AND($I58="Y", $G$17="Y"), AH58,
    IF(OR(AND($G$13="Y", AS$28 &gt;= $G$14), $G$13="N"),
        IF(OR(AH58 &gt;= $G$12, AR58 = $G$12),
            MIN(AH58,$G$12),
            AH58),
        AH58)
))</f>
        <v/>
      </c>
      <c r="AT58" s="350" t="str">
        <f>IF(Table1[[#This Row],[Hospital name (Autofills)]]="","",IF(AND($I58="Y", $G$17="Y"), AI58,
    IF(OR(AND($G$13="Y", AT$28 &gt;= $G$14), $G$13="N"),
        IF(OR(AI58 &gt;= $G$12, AS58 = $G$12),
            MIN(AI58,$G$12),
            AI58),
        AI58)
))</f>
        <v/>
      </c>
      <c r="AU58" s="350" t="str">
        <f>IF(Table1[[#This Row],[Hospital name (Autofills)]]="","",IF(AND($I58="Y", $G$17="Y"), AJ58,
    IF(OR(AND($G$13="Y", AU$28 &gt;= $G$14), $G$13="N"),
        IF(OR(AJ58 &gt;= $G$12, AT58 = $G$12),
            MIN(AJ58,$G$12),
            AJ58),
        AJ58)
))</f>
        <v/>
      </c>
      <c r="AV58" s="350" t="str">
        <f>IF(Table1[[#This Row],[Hospital name (Autofills)]]="","",IF(AND($I58="Y", $G$17="Y"), AK58,
    IF(OR(AND($G$13="Y", AV$28 &gt;= $G$14), $G$13="N"),
        IF(OR(AK58 &gt;= $G$12, AU58 = $G$12),
            MIN(AK58,$G$12),
            AK58),
        AK58)
))</f>
        <v/>
      </c>
      <c r="AW58" s="345" t="str">
        <f>IFERROR(Table1[[#This Row],[Year 0 Relative Price]],"")</f>
        <v/>
      </c>
      <c r="AX58" s="350" t="str">
        <f t="shared" si="1"/>
        <v/>
      </c>
      <c r="AY58" s="350" t="str">
        <f t="shared" si="2"/>
        <v/>
      </c>
      <c r="AZ58" s="350" t="str">
        <f t="shared" si="3"/>
        <v/>
      </c>
      <c r="BA58" s="350" t="str">
        <f t="shared" si="4"/>
        <v/>
      </c>
      <c r="BB58" s="350" t="str">
        <f t="shared" si="5"/>
        <v/>
      </c>
      <c r="BC58" s="350" t="str">
        <f t="shared" si="6"/>
        <v/>
      </c>
      <c r="BD58" s="350" t="str">
        <f t="shared" si="7"/>
        <v/>
      </c>
      <c r="BE58" s="350" t="str">
        <f t="shared" si="8"/>
        <v/>
      </c>
      <c r="BF58" s="350" t="str">
        <f t="shared" si="9"/>
        <v/>
      </c>
      <c r="BG58" s="351" t="str">
        <f t="shared" si="10"/>
        <v/>
      </c>
      <c r="BH58" s="352" t="str">
        <f>IF(Table1[[#This Row],[Hospital name (Autofills)]]="","",IFERROR($N58*($G$10+1)^BH$28,0))</f>
        <v/>
      </c>
      <c r="BI58" s="353" t="str">
        <f>IF(Table1[[#This Row],[Hospital name (Autofills)]]="","",IFERROR($N58*($G$10+1)^BI$28,0))</f>
        <v/>
      </c>
      <c r="BJ58" s="353" t="str">
        <f>IF(Table1[[#This Row],[Hospital name (Autofills)]]="","",IFERROR($N58*($G$10+1)^BJ$28,0))</f>
        <v/>
      </c>
      <c r="BK58" s="353" t="str">
        <f>IF(Table1[[#This Row],[Hospital name (Autofills)]]="","",IFERROR($N58*($G$10+1)^BK$28,0))</f>
        <v/>
      </c>
      <c r="BL58" s="353" t="str">
        <f>IF(Table1[[#This Row],[Hospital name (Autofills)]]="","",IFERROR($N58*($G$10+1)^BL$28,0))</f>
        <v/>
      </c>
      <c r="BM58" s="353" t="str">
        <f>IF(Table1[[#This Row],[Hospital name (Autofills)]]="","",IFERROR($N58*($G$10+1)^BM$28,0))</f>
        <v/>
      </c>
      <c r="BN58" s="353" t="str">
        <f>IF(Table1[[#This Row],[Hospital name (Autofills)]]="","",IFERROR($N58*($G$10+1)^BN$28,0))</f>
        <v/>
      </c>
      <c r="BO58" s="353" t="str">
        <f>IF(Table1[[#This Row],[Hospital name (Autofills)]]="","",IFERROR($N58*($G$10+1)^BO$28,0))</f>
        <v/>
      </c>
      <c r="BP58" s="353" t="str">
        <f>IF(Table1[[#This Row],[Hospital name (Autofills)]]="","",IFERROR($N58*($G$10+1)^BP$28,0))</f>
        <v/>
      </c>
      <c r="BQ58" s="354" t="str">
        <f>IF(Table1[[#This Row],[Hospital name (Autofills)]]="","",IFERROR($N58*($G$10+1)^BQ$28,0))</f>
        <v/>
      </c>
      <c r="BR58" s="357" t="str">
        <f>IF(Table1[[#This Row],[Hospital name (Autofills)]]="","",IFERROR(($O58*((1+$G$9)^(BR$28)))*(AB58),0))</f>
        <v/>
      </c>
      <c r="BS58" s="362" t="str">
        <f>IF(Table1[[#This Row],[Hospital name (Autofills)]]="","",IFERROR(($O58*((1+$G$9)^(BS$28)))*(AC58),0))</f>
        <v/>
      </c>
      <c r="BT58" s="362" t="str">
        <f>IF(Table1[[#This Row],[Hospital name (Autofills)]]="","",IFERROR(($O58*((1+$G$9)^(BT$28)))*(AD58),0))</f>
        <v/>
      </c>
      <c r="BU58" s="362" t="str">
        <f>IF(Table1[[#This Row],[Hospital name (Autofills)]]="","",IFERROR(($O58*((1+$G$9)^(BU$28)))*(AE58),0))</f>
        <v/>
      </c>
      <c r="BV58" s="362" t="str">
        <f>IF(Table1[[#This Row],[Hospital name (Autofills)]]="","",IFERROR(($O58*((1+$G$9)^(BV$28)))*(AF58),0))</f>
        <v/>
      </c>
      <c r="BW58" s="362" t="str">
        <f>IF(Table1[[#This Row],[Hospital name (Autofills)]]="","",IFERROR(($O58*((1+$G$9)^(BW$28)))*(AG58),0))</f>
        <v/>
      </c>
      <c r="BX58" s="362" t="str">
        <f>IF(Table1[[#This Row],[Hospital name (Autofills)]]="","",IFERROR(($O58*((1+$G$9)^(BX$28)))*(AH58),0))</f>
        <v/>
      </c>
      <c r="BY58" s="362" t="str">
        <f>IF(Table1[[#This Row],[Hospital name (Autofills)]]="","",IFERROR(($O58*((1+$G$9)^(BY$28)))*(AI58),0))</f>
        <v/>
      </c>
      <c r="BZ58" s="362" t="str">
        <f>IF(Table1[[#This Row],[Hospital name (Autofills)]]="","",IFERROR(($O58*((1+$G$9)^(BZ$28)))*(AJ58),0))</f>
        <v/>
      </c>
      <c r="CA58" s="370" t="str">
        <f>IF(Table1[[#This Row],[Hospital name (Autofills)]]="","",IFERROR(($O58*((1+$G$9)^(CA$28)))*(AK58),0))</f>
        <v/>
      </c>
      <c r="CB58" s="343" t="str">
        <f>IF(Table1[[#This Row],[Hospital name (Autofills)]]="","",IFERROR(($O58*((1+$G$9)^(CB$28)))*(AM58),0))</f>
        <v/>
      </c>
      <c r="CC58" s="362" t="str">
        <f>IF(Table1[[#This Row],[Hospital name (Autofills)]]="","",IFERROR(($O58*((1+$G$9)^(CC$28)))*(AN58),0))</f>
        <v/>
      </c>
      <c r="CD58" s="362" t="str">
        <f>IF(Table1[[#This Row],[Hospital name (Autofills)]]="","",IFERROR(($O58*((1+$G$9)^(CD$28)))*(AO58),0))</f>
        <v/>
      </c>
      <c r="CE58" s="362" t="str">
        <f>IF(Table1[[#This Row],[Hospital name (Autofills)]]="","",IFERROR(($O58*((1+$G$9)^(CE$28)))*(AP58),0))</f>
        <v/>
      </c>
      <c r="CF58" s="362" t="str">
        <f>IF(Table1[[#This Row],[Hospital name (Autofills)]]="","",IFERROR(($O58*((1+$G$9)^(CF$28)))*(AQ58),0))</f>
        <v/>
      </c>
      <c r="CG58" s="362" t="str">
        <f>IF(Table1[[#This Row],[Hospital name (Autofills)]]="","",IFERROR(($O58*((1+$G$9)^(CG$28)))*(AR58),0))</f>
        <v/>
      </c>
      <c r="CH58" s="362" t="str">
        <f>IF(Table1[[#This Row],[Hospital name (Autofills)]]="","",IFERROR(($O58*((1+$G$9)^(CH$28)))*(AS58),0))</f>
        <v/>
      </c>
      <c r="CI58" s="362" t="str">
        <f>IF(Table1[[#This Row],[Hospital name (Autofills)]]="","",IFERROR(($O58*((1+$G$9)^(CI$28)))*(AT58),0))</f>
        <v/>
      </c>
      <c r="CJ58" s="362" t="str">
        <f>IF(Table1[[#This Row],[Hospital name (Autofills)]]="","",IFERROR(($O58*((1+$G$9)^(CJ$28)))*(AU58),0))</f>
        <v/>
      </c>
      <c r="CK58" s="344" t="str">
        <f>IF(Table1[[#This Row],[Hospital name (Autofills)]]="","",IFERROR(($O58*((1+$G$9)^(CK$28)))*(AV58),0))</f>
        <v/>
      </c>
      <c r="CL58" s="357" t="str">
        <f>IF(Table1[[#This Row],[Hospital name (Autofills)]]="","",IFERROR(($O58*((1+$G$9)^(CL$28)))*(AX58),0))</f>
        <v/>
      </c>
      <c r="CM58" s="362" t="str">
        <f>IF(Table1[[#This Row],[Hospital name (Autofills)]]="","",IFERROR(($O58*((1+$G$9)^(CM$28)))*(AY58),0))</f>
        <v/>
      </c>
      <c r="CN58" s="362" t="str">
        <f>IF(Table1[[#This Row],[Hospital name (Autofills)]]="","",IFERROR(($O58*((1+$G$9)^(CN$28)))*(AZ58),0))</f>
        <v/>
      </c>
      <c r="CO58" s="362" t="str">
        <f>IF(Table1[[#This Row],[Hospital name (Autofills)]]="","",IFERROR(($O58*((1+$G$9)^(CO$28)))*(BA58),0))</f>
        <v/>
      </c>
      <c r="CP58" s="362" t="str">
        <f>IF(Table1[[#This Row],[Hospital name (Autofills)]]="","",IFERROR(($O58*((1+$G$9)^(CP$28)))*(BB58),0))</f>
        <v/>
      </c>
      <c r="CQ58" s="362" t="str">
        <f>IF(Table1[[#This Row],[Hospital name (Autofills)]]="","",IFERROR(($O58*((1+$G$9)^(CQ$28)))*(BC58),0))</f>
        <v/>
      </c>
      <c r="CR58" s="362" t="str">
        <f>IF(Table1[[#This Row],[Hospital name (Autofills)]]="","",IFERROR(($O58*((1+$G$9)^(CR$28)))*(BD58),0))</f>
        <v/>
      </c>
      <c r="CS58" s="362" t="str">
        <f>IF(Table1[[#This Row],[Hospital name (Autofills)]]="","",IFERROR(($O58*((1+$G$9)^(CS$28)))*(BE58),0))</f>
        <v/>
      </c>
      <c r="CT58" s="362" t="str">
        <f>IF(Table1[[#This Row],[Hospital name (Autofills)]]="","",IFERROR(($O58*((1+$G$9)^(CT$28)))*(BF58),0))</f>
        <v/>
      </c>
      <c r="CU58" s="362" t="str">
        <f>IF(Table1[[#This Row],[Hospital name (Autofills)]]="","",IFERROR(($O58*((1+$G$9)^(CU$28)))*(BG58),0))</f>
        <v/>
      </c>
      <c r="CV58" s="371" t="str">
        <f>IF(Table1[[#This Row],[Hospital name (Autofills)]]="","",BH58-BR58)</f>
        <v/>
      </c>
      <c r="CW58" s="372" t="str">
        <f>IF(Table1[[#This Row],[Hospital name (Autofills)]]="","",BI58-BS58)</f>
        <v/>
      </c>
      <c r="CX58" s="372" t="str">
        <f>IF(Table1[[#This Row],[Hospital name (Autofills)]]="","",BJ58-BT58)</f>
        <v/>
      </c>
      <c r="CY58" s="372" t="str">
        <f>IF(Table1[[#This Row],[Hospital name (Autofills)]]="","",BK58-BU58)</f>
        <v/>
      </c>
      <c r="CZ58" s="372" t="str">
        <f>IF(Table1[[#This Row],[Hospital name (Autofills)]]="","",BL58-BV58)</f>
        <v/>
      </c>
      <c r="DA58" s="372" t="str">
        <f>IF(Table1[[#This Row],[Hospital name (Autofills)]]="","",BM58-BW58)</f>
        <v/>
      </c>
      <c r="DB58" s="372" t="str">
        <f>IF(Table1[[#This Row],[Hospital name (Autofills)]]="","",BN58-BX58)</f>
        <v/>
      </c>
      <c r="DC58" s="372" t="str">
        <f>IF(Table1[[#This Row],[Hospital name (Autofills)]]="","",BO58-BY58)</f>
        <v/>
      </c>
      <c r="DD58" s="372" t="str">
        <f>IF(Table1[[#This Row],[Hospital name (Autofills)]]="","",BP58-BZ58)</f>
        <v/>
      </c>
      <c r="DE58" s="373" t="str">
        <f>IF(Table1[[#This Row],[Hospital name (Autofills)]]="","",BQ58-CA58)</f>
        <v/>
      </c>
      <c r="DF58" s="375" t="str">
        <f>IF(Table1[[#This Row],[Hospital name (Autofills)]]="","",SUM(Table1[[#This Row],[Year 1 Savings with Price Growth Cap Alone (millions)]:[Year 10 Savings with Price Growth Cap Alone (millions)]]))</f>
        <v/>
      </c>
      <c r="DG58" s="376" t="str">
        <f>IF(Table1[[#This Row],[Hospital name (Autofills)]]="","",BH58-CB58)</f>
        <v/>
      </c>
      <c r="DH58" s="377" t="str">
        <f>IF(Table1[[#This Row],[Hospital name (Autofills)]]="","",BI58-CC58)</f>
        <v/>
      </c>
      <c r="DI58" s="377" t="str">
        <f>IF(Table1[[#This Row],[Hospital name (Autofills)]]="","",BJ58-CD58)</f>
        <v/>
      </c>
      <c r="DJ58" s="377" t="str">
        <f>IF(Table1[[#This Row],[Hospital name (Autofills)]]="","",BK58-CE58)</f>
        <v/>
      </c>
      <c r="DK58" s="377" t="str">
        <f>IF(Table1[[#This Row],[Hospital name (Autofills)]]="","",BL58-CF58)</f>
        <v/>
      </c>
      <c r="DL58" s="377" t="str">
        <f>IF(Table1[[#This Row],[Hospital name (Autofills)]]="","",BM58-CG58)</f>
        <v/>
      </c>
      <c r="DM58" s="377" t="str">
        <f>IF(Table1[[#This Row],[Hospital name (Autofills)]]="","",BN58-CH58)</f>
        <v/>
      </c>
      <c r="DN58" s="377" t="str">
        <f>IF(Table1[[#This Row],[Hospital name (Autofills)]]="","",BO58-CI58)</f>
        <v/>
      </c>
      <c r="DO58" s="377" t="str">
        <f>IF(Table1[[#This Row],[Hospital name (Autofills)]]="","",BP58-CJ58)</f>
        <v/>
      </c>
      <c r="DP58" s="377" t="str">
        <f>IF(Table1[[#This Row],[Hospital name (Autofills)]]="","",BQ58-CK58)</f>
        <v/>
      </c>
      <c r="DQ58" s="344" t="str">
        <f>IF(Table1[[#This Row],[Hospital name (Autofills)]]="","",SUM(Table1[[#This Row],[Year 1 Savings with Price Growth Cap + Price Cap (No Glide Path) (millions)]:[Year 10 Savings with Price Growth Cap + Price Cap (No Glide Path) (millions)]]))</f>
        <v/>
      </c>
      <c r="DR58" s="363" t="str">
        <f>IF(Table1[[#This Row],[Hospital name (Autofills)]]="","",BH58-CL58)</f>
        <v/>
      </c>
      <c r="DS58" s="364" t="str">
        <f>IF(Table1[[#This Row],[Hospital name (Autofills)]]="","",BI58-CM58)</f>
        <v/>
      </c>
      <c r="DT58" s="364" t="str">
        <f>IF(Table1[[#This Row],[Hospital name (Autofills)]]="","",BJ58-CN58)</f>
        <v/>
      </c>
      <c r="DU58" s="364" t="str">
        <f>IF(Table1[[#This Row],[Hospital name (Autofills)]]="","",BK58-CO58)</f>
        <v/>
      </c>
      <c r="DV58" s="364" t="str">
        <f>IF(Table1[[#This Row],[Hospital name (Autofills)]]="","",BL58-CP58)</f>
        <v/>
      </c>
      <c r="DW58" s="364" t="str">
        <f>IF(Table1[[#This Row],[Hospital name (Autofills)]]="","",BM58-CQ58)</f>
        <v/>
      </c>
      <c r="DX58" s="364" t="str">
        <f>IF(Table1[[#This Row],[Hospital name (Autofills)]]="","",BN58-CR58)</f>
        <v/>
      </c>
      <c r="DY58" s="364" t="str">
        <f>IF(Table1[[#This Row],[Hospital name (Autofills)]]="","",BO58-CS58)</f>
        <v/>
      </c>
      <c r="DZ58" s="364" t="str">
        <f>IF(Table1[[#This Row],[Hospital name (Autofills)]]="","",BP58-CT58)</f>
        <v/>
      </c>
      <c r="EA58" s="364" t="str">
        <f>IF(Table1[[#This Row],[Hospital name (Autofills)]]="","",BQ58-CU58)</f>
        <v/>
      </c>
      <c r="EB58" s="365" t="str">
        <f>IF(Table1[[#This Row],[Hospital name (Autofills)]]="","",SUM(Table1[[#This Row],[Year 1 Savings with Price Growth Cap + Price Cap Glide Path (millions)]:[Year 10 Savings with Price Growth Cap + Price Cap Glide Path (millions)]]))</f>
        <v/>
      </c>
      <c r="ED58" s="131"/>
    </row>
    <row r="59" spans="2:134" ht="12" customHeight="1">
      <c r="B59" s="292"/>
      <c r="C59" s="337" t="str">
        <f>IF(B59=0,"",_xlfn.XLOOKUP(B59,'4. User Repricing Data'!A:A,'4. User Repricing Data'!B:B,""))</f>
        <v/>
      </c>
      <c r="D59" s="292" t="str">
        <f>IF(B59=0,"",_xlfn.XLOOKUP(B59,'4. User Repricing Data'!A:A,'4. User Repricing Data'!D:D,""))</f>
        <v/>
      </c>
      <c r="E59" s="108" t="str">
        <f>IF(B59=0,"",_xlfn.XLOOKUP(B59,'4. User Repricing Data'!A:A,'4. User Repricing Data'!F:F,""))</f>
        <v/>
      </c>
      <c r="F59" s="338" t="str">
        <f>IF(B59=0,"",_xlfn.XLOOKUP(B59,'4. User Repricing Data'!A:A,'4. User Repricing Data'!E:E,""))</f>
        <v/>
      </c>
      <c r="G59" s="108" t="str">
        <f>IF(G$29="CAH",Table1[[#This Row],[CAH? (Y/N) (Autofills)]],"")</f>
        <v/>
      </c>
      <c r="H59" s="109" t="str">
        <f>IF(H$29="CAH",Table1[[#This Row],[CAH? (Y/N) (Autofills)]],"")</f>
        <v/>
      </c>
      <c r="I59" s="366" t="str">
        <f>IF(Table1[[#This Row],[Hospital name (Autofills)]]="","",IF(OR(AND(G59="Y",$G$17="Y"),AND(H59="Y",$G$18="Y")),"Y","N"))</f>
        <v/>
      </c>
      <c r="J59" s="366" t="str">
        <f>IF(Table1[[#This Row],[Hospital name (Autofills)]]="","",IF(OR(AND(G59="Y",$G$22="Y",$G$19="Y"),AND(H59="Y",$G$23="Y",$G$19="Y")),"Y","N"))</f>
        <v/>
      </c>
      <c r="K59" s="364" t="str">
        <f>IF(Table1[[#This Row],[Hospital name (Autofills)]]="","",_xlfn.XLOOKUP(B59,'4. User Repricing Data'!A:A,'4. User Repricing Data'!G:G))</f>
        <v/>
      </c>
      <c r="L59" s="364" t="str">
        <f>IF(Table1[[#This Row],[Hospital name (Autofills)]]="","",_xlfn.XLOOKUP(B59,'4. User Repricing Data'!A:A,'4. User Repricing Data'!H:H))</f>
        <v/>
      </c>
      <c r="M59" s="342" t="str">
        <f>IF(Table1[[#This Row],[Hospital name (Autofills)]]="","",((1+G$7)^G$6-1))</f>
        <v/>
      </c>
      <c r="N59" s="343" t="str">
        <f>IF(Table1[[#This Row],[Hospital name (Autofills)]]="","",IFERROR(K59*(1+Table1[[#This Row],[Cumulative Inflation Adjustment (Autofills)]]),0))</f>
        <v/>
      </c>
      <c r="O59" s="344" t="str">
        <f>IF(Table1[[#This Row],[Hospital name (Autofills)]]="","",IFERROR(L59*(1+Table1[[#This Row],[Cumulative Inflation Adjustment (Autofills)]]),0))</f>
        <v/>
      </c>
      <c r="P59" s="345" t="str">
        <f>IF(Table1[[#This Row],[Hospital name (Autofills)]]="","",IFERROR(N59/O59,0))</f>
        <v/>
      </c>
      <c r="Q59" s="346" t="str">
        <f>IF(Table1[[#This Row],[Hospital name (Autofills)]]="","",IFERROR(($N59*($G$10+1)^Q$28)/($O59*($G$9+1)^Q$28),0))</f>
        <v/>
      </c>
      <c r="R59" s="346" t="str">
        <f>IF(Table1[[#This Row],[Hospital name (Autofills)]]="","",IFERROR(($N59*($G$10+1)^R$28)/($O59*($G$9+1)^R$28),0))</f>
        <v/>
      </c>
      <c r="S59" s="346" t="str">
        <f>IF(Table1[[#This Row],[Hospital name (Autofills)]]="","",IFERROR(($N59*($G$10+1)^S$28)/($O59*($G$9+1)^S$28),0))</f>
        <v/>
      </c>
      <c r="T59" s="346" t="str">
        <f>IF(Table1[[#This Row],[Hospital name (Autofills)]]="","",IFERROR(($N59*($G$10+1)^T$28)/($O59*($G$9+1)^T$28),0))</f>
        <v/>
      </c>
      <c r="U59" s="346" t="str">
        <f>IF(Table1[[#This Row],[Hospital name (Autofills)]]="","",IFERROR(($N59*($G$10+1)^U$28)/($O59*($G$9+1)^U$28),0))</f>
        <v/>
      </c>
      <c r="V59" s="346" t="str">
        <f>IF(Table1[[#This Row],[Hospital name (Autofills)]]="","",IFERROR(($N59*($G$10+1)^V$28)/($O59*($G$9+1)^V$28),0))</f>
        <v/>
      </c>
      <c r="W59" s="346" t="str">
        <f>IF(Table1[[#This Row],[Hospital name (Autofills)]]="","",IFERROR(($N59*($G$10+1)^W$28)/($O59*($G$9+1)^W$28),0))</f>
        <v/>
      </c>
      <c r="X59" s="346" t="str">
        <f>IF(Table1[[#This Row],[Hospital name (Autofills)]]="","",IFERROR(($N59*($G$10+1)^X$28)/($O59*($G$9+1)^X$28),0))</f>
        <v/>
      </c>
      <c r="Y59" s="346" t="str">
        <f>IF(Table1[[#This Row],[Hospital name (Autofills)]]="","",IFERROR(($N59*($G$10+1)^Y$28)/($O59*($G$9+1)^Y$28),0))</f>
        <v/>
      </c>
      <c r="Z59" s="346" t="str">
        <f>IF(Table1[[#This Row],[Hospital name (Autofills)]]="","",IFERROR(($N59*($G$10+1)^Z$28)/($O59*($G$9+1)^Z$28),0))</f>
        <v/>
      </c>
      <c r="AA59" s="345" t="str">
        <f>IF(Table1[[#This Row],[Hospital name (Autofills)]]="","",IFERROR(N59/O59,0))</f>
        <v/>
      </c>
      <c r="AB59" s="368" t="str">
        <f>IF(Table1[[#This Row],[Hospital name (Autofills)]]="","",IFERROR(IF($J59="Y",Q59,IF($G$19="N",Q59,($N59*($G$10+1)^IF(AB$28&lt;$G$21,AB$28,$G$21-1)*($G$20+1)^(MAX((AB$28-$G$21+1),0)))/($O59*($G$9+1)^AB$28))),0))</f>
        <v/>
      </c>
      <c r="AC59" s="368" t="str">
        <f>IF(Table1[[#This Row],[Hospital name (Autofills)]]="","",IFERROR(IF($J59="Y",R59,IF($G$19="N",R59,($N59*($G$10+1)^IF(AC$28&lt;$G$21,AC$28,$G$21-1)*($G$20+1)^(MAX((AC$28-$G$21+1),0)))/($O59*($G$9+1)^AC$28))),0))</f>
        <v/>
      </c>
      <c r="AD59" s="368" t="str">
        <f>IF(Table1[[#This Row],[Hospital name (Autofills)]]="","",IFERROR(IF($J59="Y",S59,IF($G$19="N",S59,($N59*($G$10+1)^IF(AD$28&lt;$G$21,AD$28,$G$21-1)*($G$20+1)^(MAX((AD$28-$G$21+1),0)))/($O59*($G$9+1)^AD$28))),0))</f>
        <v/>
      </c>
      <c r="AE59" s="368" t="str">
        <f>IF(Table1[[#This Row],[Hospital name (Autofills)]]="","",IFERROR(IF($J59="Y",T59,IF($G$19="N",T59,($N59*($G$10+1)^IF(AE$28&lt;$G$21,AE$28,$G$21-1)*($G$20+1)^(MAX((AE$28-$G$21+1),0)))/($O59*($G$9+1)^AE$28))),0))</f>
        <v/>
      </c>
      <c r="AF59" s="368" t="str">
        <f>IF(Table1[[#This Row],[Hospital name (Autofills)]]="","",IFERROR(IF($J59="Y",U59,IF($G$19="N",U59,($N59*($G$10+1)^IF(AF$28&lt;$G$21,AF$28,$G$21-1)*($G$20+1)^(MAX((AF$28-$G$21+1),0)))/($O59*($G$9+1)^AF$28))),0))</f>
        <v/>
      </c>
      <c r="AG59" s="368" t="str">
        <f>IF(Table1[[#This Row],[Hospital name (Autofills)]]="","",IFERROR(IF($J59="Y",V59,IF($G$19="N",V59,($N59*($G$10+1)^IF(AG$28&lt;$G$21,AG$28,$G$21-1)*($G$20+1)^(MAX((AG$28-$G$21+1),0)))/($O59*($G$9+1)^AG$28))),0))</f>
        <v/>
      </c>
      <c r="AH59" s="368" t="str">
        <f>IF(Table1[[#This Row],[Hospital name (Autofills)]]="","",IFERROR(IF($J59="Y",W59,IF($G$19="N",W59,($N59*($G$10+1)^IF(AH$28&lt;$G$21,AH$28,$G$21-1)*($G$20+1)^(MAX((AH$28-$G$21+1),0)))/($O59*($G$9+1)^AH$28))),0))</f>
        <v/>
      </c>
      <c r="AI59" s="368" t="str">
        <f>IF(Table1[[#This Row],[Hospital name (Autofills)]]="","",IFERROR(IF($J59="Y",X59,IF($G$19="N",X59,($N59*($G$10+1)^IF(AI$28&lt;$G$21,AI$28,$G$21-1)*($G$20+1)^(MAX((AI$28-$G$21+1),0)))/($O59*($G$9+1)^AI$28))),0))</f>
        <v/>
      </c>
      <c r="AJ59" s="368" t="str">
        <f>IF(Table1[[#This Row],[Hospital name (Autofills)]]="","",IFERROR(IF($J59="Y",Y59,IF($G$19="N",Y59,($N59*($G$10+1)^IF(AJ$28&lt;$G$21,AJ$28,$G$21-1)*($G$20+1)^(MAX((AJ$28-$G$21+1),0)))/($O59*($G$9+1)^AJ$28))),0))</f>
        <v/>
      </c>
      <c r="AK59" s="368" t="str">
        <f>IF(Table1[[#This Row],[Hospital name (Autofills)]]="","",IFERROR(IF($J59="Y",Z59,IF($G$19="N",Z59,($N59*($G$10+1)^IF(AK$28&lt;$G$21,AK$28,$G$21-1)*($G$20+1)^(MAX((AK$28-$G$21+1),0)))/($O59*($G$9+1)^AK$28))),0))</f>
        <v/>
      </c>
      <c r="AL59" s="349" t="str">
        <f t="shared" si="0"/>
        <v/>
      </c>
      <c r="AM59" s="350" t="str">
        <f>IF(Table1[[#This Row],[Hospital name (Autofills)]]="","",IF(AND($I59="Y", $G$17="Y"), AB59,
    IF(OR(AND($G$13="Y", AM$28 &gt;= $G$14), $G$13="N"),
        IF(OR(AB59 &gt;= $G$12, AL59 = $G$12),
            $G$12,
            AB59),
        AB59))
)</f>
        <v/>
      </c>
      <c r="AN59" s="350" t="str">
        <f>IF(Table1[[#This Row],[Hospital name (Autofills)]]="","",IF(AND($I59="Y", $G$17="Y"), AC59,
    IF(OR(AND($G$13="Y", AN$28 &gt;= $G$14), $G$13="N"),
        IF(OR(AC59 &gt;= $G$12, AM59 = $G$12),
            $G$12,
            AC59),
        AC59)
))</f>
        <v/>
      </c>
      <c r="AO59" s="350" t="str">
        <f>IF(Table1[[#This Row],[Hospital name (Autofills)]]="","",IF(AND($I59="Y", $G$17="Y"), AD59,
    IF(OR(AND($G$13="Y", AO$28 &gt;= $G$14), $G$13="N"),
        IF(OR(AD59 &gt;= $G$12, AN59 = $G$12),
            MIN(AD59,$G$12),
            AD59),
        AD59)
))</f>
        <v/>
      </c>
      <c r="AP59" s="350" t="str">
        <f>IF(Table1[[#This Row],[Hospital name (Autofills)]]="","",IF(AND($I59="Y", $G$17="Y"), AE59,
    IF(OR(AND($G$13="Y", AP$28 &gt;= $G$14), $G$13="N"),
        IF(OR(AE59 &gt;= $G$12, AO59 = $G$12),
            MIN(AE59,$G$12),
            AE59),
        AE59)
))</f>
        <v/>
      </c>
      <c r="AQ59" s="350" t="str">
        <f>IF(Table1[[#This Row],[Hospital name (Autofills)]]="","",IF(AND($I59="Y", $G$17="Y"), AF59,
    IF(OR(AND($G$13="Y", AQ$28 &gt;= $G$14), $G$13="N"),
        IF(OR(AF59 &gt;= $G$12, AP59 = $G$12),
            MIN(AF59,$G$12),
            AF59),
        AF59)
))</f>
        <v/>
      </c>
      <c r="AR59" s="350" t="str">
        <f>IF(Table1[[#This Row],[Hospital name (Autofills)]]="","",IF(AND($I59="Y", $G$17="Y"), AG59,
    IF(OR(AND($G$13="Y", AR$28 &gt;= $G$14), $G$13="N"),
        IF(OR(AG59 &gt;= $G$12, AQ59 = $G$12),
            MIN(AG59,$G$12),
            AG59),
        AG59)
))</f>
        <v/>
      </c>
      <c r="AS59" s="350" t="str">
        <f>IF(Table1[[#This Row],[Hospital name (Autofills)]]="","",IF(AND($I59="Y", $G$17="Y"), AH59,
    IF(OR(AND($G$13="Y", AS$28 &gt;= $G$14), $G$13="N"),
        IF(OR(AH59 &gt;= $G$12, AR59 = $G$12),
            MIN(AH59,$G$12),
            AH59),
        AH59)
))</f>
        <v/>
      </c>
      <c r="AT59" s="350" t="str">
        <f>IF(Table1[[#This Row],[Hospital name (Autofills)]]="","",IF(AND($I59="Y", $G$17="Y"), AI59,
    IF(OR(AND($G$13="Y", AT$28 &gt;= $G$14), $G$13="N"),
        IF(OR(AI59 &gt;= $G$12, AS59 = $G$12),
            MIN(AI59,$G$12),
            AI59),
        AI59)
))</f>
        <v/>
      </c>
      <c r="AU59" s="350" t="str">
        <f>IF(Table1[[#This Row],[Hospital name (Autofills)]]="","",IF(AND($I59="Y", $G$17="Y"), AJ59,
    IF(OR(AND($G$13="Y", AU$28 &gt;= $G$14), $G$13="N"),
        IF(OR(AJ59 &gt;= $G$12, AT59 = $G$12),
            MIN(AJ59,$G$12),
            AJ59),
        AJ59)
))</f>
        <v/>
      </c>
      <c r="AV59" s="350" t="str">
        <f>IF(Table1[[#This Row],[Hospital name (Autofills)]]="","",IF(AND($I59="Y", $G$17="Y"), AK59,
    IF(OR(AND($G$13="Y", AV$28 &gt;= $G$14), $G$13="N"),
        IF(OR(AK59 &gt;= $G$12, AU59 = $G$12),
            MIN(AK59,$G$12),
            AK59),
        AK59)
))</f>
        <v/>
      </c>
      <c r="AW59" s="345" t="str">
        <f>IFERROR(Table1[[#This Row],[Year 0 Relative Price]],"")</f>
        <v/>
      </c>
      <c r="AX59" s="350" t="str">
        <f t="shared" si="1"/>
        <v/>
      </c>
      <c r="AY59" s="350" t="str">
        <f t="shared" si="2"/>
        <v/>
      </c>
      <c r="AZ59" s="350" t="str">
        <f t="shared" si="3"/>
        <v/>
      </c>
      <c r="BA59" s="350" t="str">
        <f t="shared" si="4"/>
        <v/>
      </c>
      <c r="BB59" s="350" t="str">
        <f t="shared" si="5"/>
        <v/>
      </c>
      <c r="BC59" s="350" t="str">
        <f t="shared" si="6"/>
        <v/>
      </c>
      <c r="BD59" s="350" t="str">
        <f t="shared" si="7"/>
        <v/>
      </c>
      <c r="BE59" s="350" t="str">
        <f t="shared" si="8"/>
        <v/>
      </c>
      <c r="BF59" s="350" t="str">
        <f t="shared" si="9"/>
        <v/>
      </c>
      <c r="BG59" s="351" t="str">
        <f t="shared" si="10"/>
        <v/>
      </c>
      <c r="BH59" s="352" t="str">
        <f>IF(Table1[[#This Row],[Hospital name (Autofills)]]="","",IFERROR($N59*($G$10+1)^BH$28,0))</f>
        <v/>
      </c>
      <c r="BI59" s="353" t="str">
        <f>IF(Table1[[#This Row],[Hospital name (Autofills)]]="","",IFERROR($N59*($G$10+1)^BI$28,0))</f>
        <v/>
      </c>
      <c r="BJ59" s="353" t="str">
        <f>IF(Table1[[#This Row],[Hospital name (Autofills)]]="","",IFERROR($N59*($G$10+1)^BJ$28,0))</f>
        <v/>
      </c>
      <c r="BK59" s="353" t="str">
        <f>IF(Table1[[#This Row],[Hospital name (Autofills)]]="","",IFERROR($N59*($G$10+1)^BK$28,0))</f>
        <v/>
      </c>
      <c r="BL59" s="353" t="str">
        <f>IF(Table1[[#This Row],[Hospital name (Autofills)]]="","",IFERROR($N59*($G$10+1)^BL$28,0))</f>
        <v/>
      </c>
      <c r="BM59" s="353" t="str">
        <f>IF(Table1[[#This Row],[Hospital name (Autofills)]]="","",IFERROR($N59*($G$10+1)^BM$28,0))</f>
        <v/>
      </c>
      <c r="BN59" s="353" t="str">
        <f>IF(Table1[[#This Row],[Hospital name (Autofills)]]="","",IFERROR($N59*($G$10+1)^BN$28,0))</f>
        <v/>
      </c>
      <c r="BO59" s="353" t="str">
        <f>IF(Table1[[#This Row],[Hospital name (Autofills)]]="","",IFERROR($N59*($G$10+1)^BO$28,0))</f>
        <v/>
      </c>
      <c r="BP59" s="353" t="str">
        <f>IF(Table1[[#This Row],[Hospital name (Autofills)]]="","",IFERROR($N59*($G$10+1)^BP$28,0))</f>
        <v/>
      </c>
      <c r="BQ59" s="354" t="str">
        <f>IF(Table1[[#This Row],[Hospital name (Autofills)]]="","",IFERROR($N59*($G$10+1)^BQ$28,0))</f>
        <v/>
      </c>
      <c r="BR59" s="357" t="str">
        <f>IF(Table1[[#This Row],[Hospital name (Autofills)]]="","",IFERROR(($O59*((1+$G$9)^(BR$28)))*(AB59),0))</f>
        <v/>
      </c>
      <c r="BS59" s="362" t="str">
        <f>IF(Table1[[#This Row],[Hospital name (Autofills)]]="","",IFERROR(($O59*((1+$G$9)^(BS$28)))*(AC59),0))</f>
        <v/>
      </c>
      <c r="BT59" s="362" t="str">
        <f>IF(Table1[[#This Row],[Hospital name (Autofills)]]="","",IFERROR(($O59*((1+$G$9)^(BT$28)))*(AD59),0))</f>
        <v/>
      </c>
      <c r="BU59" s="362" t="str">
        <f>IF(Table1[[#This Row],[Hospital name (Autofills)]]="","",IFERROR(($O59*((1+$G$9)^(BU$28)))*(AE59),0))</f>
        <v/>
      </c>
      <c r="BV59" s="362" t="str">
        <f>IF(Table1[[#This Row],[Hospital name (Autofills)]]="","",IFERROR(($O59*((1+$G$9)^(BV$28)))*(AF59),0))</f>
        <v/>
      </c>
      <c r="BW59" s="362" t="str">
        <f>IF(Table1[[#This Row],[Hospital name (Autofills)]]="","",IFERROR(($O59*((1+$G$9)^(BW$28)))*(AG59),0))</f>
        <v/>
      </c>
      <c r="BX59" s="362" t="str">
        <f>IF(Table1[[#This Row],[Hospital name (Autofills)]]="","",IFERROR(($O59*((1+$G$9)^(BX$28)))*(AH59),0))</f>
        <v/>
      </c>
      <c r="BY59" s="362" t="str">
        <f>IF(Table1[[#This Row],[Hospital name (Autofills)]]="","",IFERROR(($O59*((1+$G$9)^(BY$28)))*(AI59),0))</f>
        <v/>
      </c>
      <c r="BZ59" s="362" t="str">
        <f>IF(Table1[[#This Row],[Hospital name (Autofills)]]="","",IFERROR(($O59*((1+$G$9)^(BZ$28)))*(AJ59),0))</f>
        <v/>
      </c>
      <c r="CA59" s="370" t="str">
        <f>IF(Table1[[#This Row],[Hospital name (Autofills)]]="","",IFERROR(($O59*((1+$G$9)^(CA$28)))*(AK59),0))</f>
        <v/>
      </c>
      <c r="CB59" s="343" t="str">
        <f>IF(Table1[[#This Row],[Hospital name (Autofills)]]="","",IFERROR(($O59*((1+$G$9)^(CB$28)))*(AM59),0))</f>
        <v/>
      </c>
      <c r="CC59" s="362" t="str">
        <f>IF(Table1[[#This Row],[Hospital name (Autofills)]]="","",IFERROR(($O59*((1+$G$9)^(CC$28)))*(AN59),0))</f>
        <v/>
      </c>
      <c r="CD59" s="362" t="str">
        <f>IF(Table1[[#This Row],[Hospital name (Autofills)]]="","",IFERROR(($O59*((1+$G$9)^(CD$28)))*(AO59),0))</f>
        <v/>
      </c>
      <c r="CE59" s="362" t="str">
        <f>IF(Table1[[#This Row],[Hospital name (Autofills)]]="","",IFERROR(($O59*((1+$G$9)^(CE$28)))*(AP59),0))</f>
        <v/>
      </c>
      <c r="CF59" s="362" t="str">
        <f>IF(Table1[[#This Row],[Hospital name (Autofills)]]="","",IFERROR(($O59*((1+$G$9)^(CF$28)))*(AQ59),0))</f>
        <v/>
      </c>
      <c r="CG59" s="362" t="str">
        <f>IF(Table1[[#This Row],[Hospital name (Autofills)]]="","",IFERROR(($O59*((1+$G$9)^(CG$28)))*(AR59),0))</f>
        <v/>
      </c>
      <c r="CH59" s="362" t="str">
        <f>IF(Table1[[#This Row],[Hospital name (Autofills)]]="","",IFERROR(($O59*((1+$G$9)^(CH$28)))*(AS59),0))</f>
        <v/>
      </c>
      <c r="CI59" s="362" t="str">
        <f>IF(Table1[[#This Row],[Hospital name (Autofills)]]="","",IFERROR(($O59*((1+$G$9)^(CI$28)))*(AT59),0))</f>
        <v/>
      </c>
      <c r="CJ59" s="362" t="str">
        <f>IF(Table1[[#This Row],[Hospital name (Autofills)]]="","",IFERROR(($O59*((1+$G$9)^(CJ$28)))*(AU59),0))</f>
        <v/>
      </c>
      <c r="CK59" s="344" t="str">
        <f>IF(Table1[[#This Row],[Hospital name (Autofills)]]="","",IFERROR(($O59*((1+$G$9)^(CK$28)))*(AV59),0))</f>
        <v/>
      </c>
      <c r="CL59" s="357" t="str">
        <f>IF(Table1[[#This Row],[Hospital name (Autofills)]]="","",IFERROR(($O59*((1+$G$9)^(CL$28)))*(AX59),0))</f>
        <v/>
      </c>
      <c r="CM59" s="362" t="str">
        <f>IF(Table1[[#This Row],[Hospital name (Autofills)]]="","",IFERROR(($O59*((1+$G$9)^(CM$28)))*(AY59),0))</f>
        <v/>
      </c>
      <c r="CN59" s="362" t="str">
        <f>IF(Table1[[#This Row],[Hospital name (Autofills)]]="","",IFERROR(($O59*((1+$G$9)^(CN$28)))*(AZ59),0))</f>
        <v/>
      </c>
      <c r="CO59" s="362" t="str">
        <f>IF(Table1[[#This Row],[Hospital name (Autofills)]]="","",IFERROR(($O59*((1+$G$9)^(CO$28)))*(BA59),0))</f>
        <v/>
      </c>
      <c r="CP59" s="362" t="str">
        <f>IF(Table1[[#This Row],[Hospital name (Autofills)]]="","",IFERROR(($O59*((1+$G$9)^(CP$28)))*(BB59),0))</f>
        <v/>
      </c>
      <c r="CQ59" s="362" t="str">
        <f>IF(Table1[[#This Row],[Hospital name (Autofills)]]="","",IFERROR(($O59*((1+$G$9)^(CQ$28)))*(BC59),0))</f>
        <v/>
      </c>
      <c r="CR59" s="362" t="str">
        <f>IF(Table1[[#This Row],[Hospital name (Autofills)]]="","",IFERROR(($O59*((1+$G$9)^(CR$28)))*(BD59),0))</f>
        <v/>
      </c>
      <c r="CS59" s="362" t="str">
        <f>IF(Table1[[#This Row],[Hospital name (Autofills)]]="","",IFERROR(($O59*((1+$G$9)^(CS$28)))*(BE59),0))</f>
        <v/>
      </c>
      <c r="CT59" s="362" t="str">
        <f>IF(Table1[[#This Row],[Hospital name (Autofills)]]="","",IFERROR(($O59*((1+$G$9)^(CT$28)))*(BF59),0))</f>
        <v/>
      </c>
      <c r="CU59" s="362" t="str">
        <f>IF(Table1[[#This Row],[Hospital name (Autofills)]]="","",IFERROR(($O59*((1+$G$9)^(CU$28)))*(BG59),0))</f>
        <v/>
      </c>
      <c r="CV59" s="371" t="str">
        <f>IF(Table1[[#This Row],[Hospital name (Autofills)]]="","",BH59-BR59)</f>
        <v/>
      </c>
      <c r="CW59" s="372" t="str">
        <f>IF(Table1[[#This Row],[Hospital name (Autofills)]]="","",BI59-BS59)</f>
        <v/>
      </c>
      <c r="CX59" s="372" t="str">
        <f>IF(Table1[[#This Row],[Hospital name (Autofills)]]="","",BJ59-BT59)</f>
        <v/>
      </c>
      <c r="CY59" s="372" t="str">
        <f>IF(Table1[[#This Row],[Hospital name (Autofills)]]="","",BK59-BU59)</f>
        <v/>
      </c>
      <c r="CZ59" s="372" t="str">
        <f>IF(Table1[[#This Row],[Hospital name (Autofills)]]="","",BL59-BV59)</f>
        <v/>
      </c>
      <c r="DA59" s="372" t="str">
        <f>IF(Table1[[#This Row],[Hospital name (Autofills)]]="","",BM59-BW59)</f>
        <v/>
      </c>
      <c r="DB59" s="372" t="str">
        <f>IF(Table1[[#This Row],[Hospital name (Autofills)]]="","",BN59-BX59)</f>
        <v/>
      </c>
      <c r="DC59" s="372" t="str">
        <f>IF(Table1[[#This Row],[Hospital name (Autofills)]]="","",BO59-BY59)</f>
        <v/>
      </c>
      <c r="DD59" s="372" t="str">
        <f>IF(Table1[[#This Row],[Hospital name (Autofills)]]="","",BP59-BZ59)</f>
        <v/>
      </c>
      <c r="DE59" s="373" t="str">
        <f>IF(Table1[[#This Row],[Hospital name (Autofills)]]="","",BQ59-CA59)</f>
        <v/>
      </c>
      <c r="DF59" s="375" t="str">
        <f>IF(Table1[[#This Row],[Hospital name (Autofills)]]="","",SUM(Table1[[#This Row],[Year 1 Savings with Price Growth Cap Alone (millions)]:[Year 10 Savings with Price Growth Cap Alone (millions)]]))</f>
        <v/>
      </c>
      <c r="DG59" s="376" t="str">
        <f>IF(Table1[[#This Row],[Hospital name (Autofills)]]="","",BH59-CB59)</f>
        <v/>
      </c>
      <c r="DH59" s="377" t="str">
        <f>IF(Table1[[#This Row],[Hospital name (Autofills)]]="","",BI59-CC59)</f>
        <v/>
      </c>
      <c r="DI59" s="377" t="str">
        <f>IF(Table1[[#This Row],[Hospital name (Autofills)]]="","",BJ59-CD59)</f>
        <v/>
      </c>
      <c r="DJ59" s="377" t="str">
        <f>IF(Table1[[#This Row],[Hospital name (Autofills)]]="","",BK59-CE59)</f>
        <v/>
      </c>
      <c r="DK59" s="377" t="str">
        <f>IF(Table1[[#This Row],[Hospital name (Autofills)]]="","",BL59-CF59)</f>
        <v/>
      </c>
      <c r="DL59" s="377" t="str">
        <f>IF(Table1[[#This Row],[Hospital name (Autofills)]]="","",BM59-CG59)</f>
        <v/>
      </c>
      <c r="DM59" s="377" t="str">
        <f>IF(Table1[[#This Row],[Hospital name (Autofills)]]="","",BN59-CH59)</f>
        <v/>
      </c>
      <c r="DN59" s="377" t="str">
        <f>IF(Table1[[#This Row],[Hospital name (Autofills)]]="","",BO59-CI59)</f>
        <v/>
      </c>
      <c r="DO59" s="377" t="str">
        <f>IF(Table1[[#This Row],[Hospital name (Autofills)]]="","",BP59-CJ59)</f>
        <v/>
      </c>
      <c r="DP59" s="377" t="str">
        <f>IF(Table1[[#This Row],[Hospital name (Autofills)]]="","",BQ59-CK59)</f>
        <v/>
      </c>
      <c r="DQ59" s="344" t="str">
        <f>IF(Table1[[#This Row],[Hospital name (Autofills)]]="","",SUM(Table1[[#This Row],[Year 1 Savings with Price Growth Cap + Price Cap (No Glide Path) (millions)]:[Year 10 Savings with Price Growth Cap + Price Cap (No Glide Path) (millions)]]))</f>
        <v/>
      </c>
      <c r="DR59" s="363" t="str">
        <f>IF(Table1[[#This Row],[Hospital name (Autofills)]]="","",BH59-CL59)</f>
        <v/>
      </c>
      <c r="DS59" s="364" t="str">
        <f>IF(Table1[[#This Row],[Hospital name (Autofills)]]="","",BI59-CM59)</f>
        <v/>
      </c>
      <c r="DT59" s="364" t="str">
        <f>IF(Table1[[#This Row],[Hospital name (Autofills)]]="","",BJ59-CN59)</f>
        <v/>
      </c>
      <c r="DU59" s="364" t="str">
        <f>IF(Table1[[#This Row],[Hospital name (Autofills)]]="","",BK59-CO59)</f>
        <v/>
      </c>
      <c r="DV59" s="364" t="str">
        <f>IF(Table1[[#This Row],[Hospital name (Autofills)]]="","",BL59-CP59)</f>
        <v/>
      </c>
      <c r="DW59" s="364" t="str">
        <f>IF(Table1[[#This Row],[Hospital name (Autofills)]]="","",BM59-CQ59)</f>
        <v/>
      </c>
      <c r="DX59" s="364" t="str">
        <f>IF(Table1[[#This Row],[Hospital name (Autofills)]]="","",BN59-CR59)</f>
        <v/>
      </c>
      <c r="DY59" s="364" t="str">
        <f>IF(Table1[[#This Row],[Hospital name (Autofills)]]="","",BO59-CS59)</f>
        <v/>
      </c>
      <c r="DZ59" s="364" t="str">
        <f>IF(Table1[[#This Row],[Hospital name (Autofills)]]="","",BP59-CT59)</f>
        <v/>
      </c>
      <c r="EA59" s="364" t="str">
        <f>IF(Table1[[#This Row],[Hospital name (Autofills)]]="","",BQ59-CU59)</f>
        <v/>
      </c>
      <c r="EB59" s="365" t="str">
        <f>IF(Table1[[#This Row],[Hospital name (Autofills)]]="","",SUM(Table1[[#This Row],[Year 1 Savings with Price Growth Cap + Price Cap Glide Path (millions)]:[Year 10 Savings with Price Growth Cap + Price Cap Glide Path (millions)]]))</f>
        <v/>
      </c>
      <c r="ED59" s="131"/>
    </row>
    <row r="60" spans="2:134" ht="12" customHeight="1">
      <c r="B60" s="292"/>
      <c r="C60" s="337" t="str">
        <f>IF(B60=0,"",_xlfn.XLOOKUP(B60,'4. User Repricing Data'!A:A,'4. User Repricing Data'!B:B,""))</f>
        <v/>
      </c>
      <c r="D60" s="292" t="str">
        <f>IF(B60=0,"",_xlfn.XLOOKUP(B60,'4. User Repricing Data'!A:A,'4. User Repricing Data'!D:D,""))</f>
        <v/>
      </c>
      <c r="E60" s="108" t="str">
        <f>IF(B60=0,"",_xlfn.XLOOKUP(B60,'4. User Repricing Data'!A:A,'4. User Repricing Data'!F:F,""))</f>
        <v/>
      </c>
      <c r="F60" s="338" t="str">
        <f>IF(B60=0,"",_xlfn.XLOOKUP(B60,'4. User Repricing Data'!A:A,'4. User Repricing Data'!E:E,""))</f>
        <v/>
      </c>
      <c r="G60" s="108" t="str">
        <f>IF(G$29="CAH",Table1[[#This Row],[CAH? (Y/N) (Autofills)]],"")</f>
        <v/>
      </c>
      <c r="H60" s="109" t="str">
        <f>IF(H$29="CAH",Table1[[#This Row],[CAH? (Y/N) (Autofills)]],"")</f>
        <v/>
      </c>
      <c r="I60" s="366" t="str">
        <f>IF(Table1[[#This Row],[Hospital name (Autofills)]]="","",IF(OR(AND(G60="Y",$G$17="Y"),AND(H60="Y",$G$18="Y")),"Y","N"))</f>
        <v/>
      </c>
      <c r="J60" s="366" t="str">
        <f>IF(Table1[[#This Row],[Hospital name (Autofills)]]="","",IF(OR(AND(G60="Y",$G$22="Y",$G$19="Y"),AND(H60="Y",$G$23="Y",$G$19="Y")),"Y","N"))</f>
        <v/>
      </c>
      <c r="K60" s="364" t="str">
        <f>IF(Table1[[#This Row],[Hospital name (Autofills)]]="","",_xlfn.XLOOKUP(B60,'4. User Repricing Data'!A:A,'4. User Repricing Data'!G:G))</f>
        <v/>
      </c>
      <c r="L60" s="364" t="str">
        <f>IF(Table1[[#This Row],[Hospital name (Autofills)]]="","",_xlfn.XLOOKUP(B60,'4. User Repricing Data'!A:A,'4. User Repricing Data'!H:H))</f>
        <v/>
      </c>
      <c r="M60" s="342" t="str">
        <f>IF(Table1[[#This Row],[Hospital name (Autofills)]]="","",((1+G$7)^G$6-1))</f>
        <v/>
      </c>
      <c r="N60" s="343" t="str">
        <f>IF(Table1[[#This Row],[Hospital name (Autofills)]]="","",IFERROR(K60*(1+Table1[[#This Row],[Cumulative Inflation Adjustment (Autofills)]]),0))</f>
        <v/>
      </c>
      <c r="O60" s="344" t="str">
        <f>IF(Table1[[#This Row],[Hospital name (Autofills)]]="","",IFERROR(L60*(1+Table1[[#This Row],[Cumulative Inflation Adjustment (Autofills)]]),0))</f>
        <v/>
      </c>
      <c r="P60" s="345" t="str">
        <f>IF(Table1[[#This Row],[Hospital name (Autofills)]]="","",IFERROR(N60/O60,0))</f>
        <v/>
      </c>
      <c r="Q60" s="346" t="str">
        <f>IF(Table1[[#This Row],[Hospital name (Autofills)]]="","",IFERROR(($N60*($G$10+1)^Q$28)/($O60*($G$9+1)^Q$28),0))</f>
        <v/>
      </c>
      <c r="R60" s="346" t="str">
        <f>IF(Table1[[#This Row],[Hospital name (Autofills)]]="","",IFERROR(($N60*($G$10+1)^R$28)/($O60*($G$9+1)^R$28),0))</f>
        <v/>
      </c>
      <c r="S60" s="346" t="str">
        <f>IF(Table1[[#This Row],[Hospital name (Autofills)]]="","",IFERROR(($N60*($G$10+1)^S$28)/($O60*($G$9+1)^S$28),0))</f>
        <v/>
      </c>
      <c r="T60" s="346" t="str">
        <f>IF(Table1[[#This Row],[Hospital name (Autofills)]]="","",IFERROR(($N60*($G$10+1)^T$28)/($O60*($G$9+1)^T$28),0))</f>
        <v/>
      </c>
      <c r="U60" s="346" t="str">
        <f>IF(Table1[[#This Row],[Hospital name (Autofills)]]="","",IFERROR(($N60*($G$10+1)^U$28)/($O60*($G$9+1)^U$28),0))</f>
        <v/>
      </c>
      <c r="V60" s="346" t="str">
        <f>IF(Table1[[#This Row],[Hospital name (Autofills)]]="","",IFERROR(($N60*($G$10+1)^V$28)/($O60*($G$9+1)^V$28),0))</f>
        <v/>
      </c>
      <c r="W60" s="346" t="str">
        <f>IF(Table1[[#This Row],[Hospital name (Autofills)]]="","",IFERROR(($N60*($G$10+1)^W$28)/($O60*($G$9+1)^W$28),0))</f>
        <v/>
      </c>
      <c r="X60" s="346" t="str">
        <f>IF(Table1[[#This Row],[Hospital name (Autofills)]]="","",IFERROR(($N60*($G$10+1)^X$28)/($O60*($G$9+1)^X$28),0))</f>
        <v/>
      </c>
      <c r="Y60" s="346" t="str">
        <f>IF(Table1[[#This Row],[Hospital name (Autofills)]]="","",IFERROR(($N60*($G$10+1)^Y$28)/($O60*($G$9+1)^Y$28),0))</f>
        <v/>
      </c>
      <c r="Z60" s="346" t="str">
        <f>IF(Table1[[#This Row],[Hospital name (Autofills)]]="","",IFERROR(($N60*($G$10+1)^Z$28)/($O60*($G$9+1)^Z$28),0))</f>
        <v/>
      </c>
      <c r="AA60" s="345" t="str">
        <f>IF(Table1[[#This Row],[Hospital name (Autofills)]]="","",IFERROR(N60/O60,0))</f>
        <v/>
      </c>
      <c r="AB60" s="368" t="str">
        <f>IF(Table1[[#This Row],[Hospital name (Autofills)]]="","",IFERROR(IF($J60="Y",Q60,IF($G$19="N",Q60,($N60*($G$10+1)^IF(AB$28&lt;$G$21,AB$28,$G$21-1)*($G$20+1)^(MAX((AB$28-$G$21+1),0)))/($O60*($G$9+1)^AB$28))),0))</f>
        <v/>
      </c>
      <c r="AC60" s="368" t="str">
        <f>IF(Table1[[#This Row],[Hospital name (Autofills)]]="","",IFERROR(IF($J60="Y",R60,IF($G$19="N",R60,($N60*($G$10+1)^IF(AC$28&lt;$G$21,AC$28,$G$21-1)*($G$20+1)^(MAX((AC$28-$G$21+1),0)))/($O60*($G$9+1)^AC$28))),0))</f>
        <v/>
      </c>
      <c r="AD60" s="368" t="str">
        <f>IF(Table1[[#This Row],[Hospital name (Autofills)]]="","",IFERROR(IF($J60="Y",S60,IF($G$19="N",S60,($N60*($G$10+1)^IF(AD$28&lt;$G$21,AD$28,$G$21-1)*($G$20+1)^(MAX((AD$28-$G$21+1),0)))/($O60*($G$9+1)^AD$28))),0))</f>
        <v/>
      </c>
      <c r="AE60" s="368" t="str">
        <f>IF(Table1[[#This Row],[Hospital name (Autofills)]]="","",IFERROR(IF($J60="Y",T60,IF($G$19="N",T60,($N60*($G$10+1)^IF(AE$28&lt;$G$21,AE$28,$G$21-1)*($G$20+1)^(MAX((AE$28-$G$21+1),0)))/($O60*($G$9+1)^AE$28))),0))</f>
        <v/>
      </c>
      <c r="AF60" s="368" t="str">
        <f>IF(Table1[[#This Row],[Hospital name (Autofills)]]="","",IFERROR(IF($J60="Y",U60,IF($G$19="N",U60,($N60*($G$10+1)^IF(AF$28&lt;$G$21,AF$28,$G$21-1)*($G$20+1)^(MAX((AF$28-$G$21+1),0)))/($O60*($G$9+1)^AF$28))),0))</f>
        <v/>
      </c>
      <c r="AG60" s="368" t="str">
        <f>IF(Table1[[#This Row],[Hospital name (Autofills)]]="","",IFERROR(IF($J60="Y",V60,IF($G$19="N",V60,($N60*($G$10+1)^IF(AG$28&lt;$G$21,AG$28,$G$21-1)*($G$20+1)^(MAX((AG$28-$G$21+1),0)))/($O60*($G$9+1)^AG$28))),0))</f>
        <v/>
      </c>
      <c r="AH60" s="368" t="str">
        <f>IF(Table1[[#This Row],[Hospital name (Autofills)]]="","",IFERROR(IF($J60="Y",W60,IF($G$19="N",W60,($N60*($G$10+1)^IF(AH$28&lt;$G$21,AH$28,$G$21-1)*($G$20+1)^(MAX((AH$28-$G$21+1),0)))/($O60*($G$9+1)^AH$28))),0))</f>
        <v/>
      </c>
      <c r="AI60" s="368" t="str">
        <f>IF(Table1[[#This Row],[Hospital name (Autofills)]]="","",IFERROR(IF($J60="Y",X60,IF($G$19="N",X60,($N60*($G$10+1)^IF(AI$28&lt;$G$21,AI$28,$G$21-1)*($G$20+1)^(MAX((AI$28-$G$21+1),0)))/($O60*($G$9+1)^AI$28))),0))</f>
        <v/>
      </c>
      <c r="AJ60" s="368" t="str">
        <f>IF(Table1[[#This Row],[Hospital name (Autofills)]]="","",IFERROR(IF($J60="Y",Y60,IF($G$19="N",Y60,($N60*($G$10+1)^IF(AJ$28&lt;$G$21,AJ$28,$G$21-1)*($G$20+1)^(MAX((AJ$28-$G$21+1),0)))/($O60*($G$9+1)^AJ$28))),0))</f>
        <v/>
      </c>
      <c r="AK60" s="368" t="str">
        <f>IF(Table1[[#This Row],[Hospital name (Autofills)]]="","",IFERROR(IF($J60="Y",Z60,IF($G$19="N",Z60,($N60*($G$10+1)^IF(AK$28&lt;$G$21,AK$28,$G$21-1)*($G$20+1)^(MAX((AK$28-$G$21+1),0)))/($O60*($G$9+1)^AK$28))),0))</f>
        <v/>
      </c>
      <c r="AL60" s="349" t="str">
        <f t="shared" si="0"/>
        <v/>
      </c>
      <c r="AM60" s="350" t="str">
        <f>IF(Table1[[#This Row],[Hospital name (Autofills)]]="","",IF(AND($I60="Y", $G$17="Y"), AB60,
    IF(OR(AND($G$13="Y", AM$28 &gt;= $G$14), $G$13="N"),
        IF(OR(AB60 &gt;= $G$12, AL60 = $G$12),
            $G$12,
            AB60),
        AB60))
)</f>
        <v/>
      </c>
      <c r="AN60" s="350" t="str">
        <f>IF(Table1[[#This Row],[Hospital name (Autofills)]]="","",IF(AND($I60="Y", $G$17="Y"), AC60,
    IF(OR(AND($G$13="Y", AN$28 &gt;= $G$14), $G$13="N"),
        IF(OR(AC60 &gt;= $G$12, AM60 = $G$12),
            $G$12,
            AC60),
        AC60)
))</f>
        <v/>
      </c>
      <c r="AO60" s="350" t="str">
        <f>IF(Table1[[#This Row],[Hospital name (Autofills)]]="","",IF(AND($I60="Y", $G$17="Y"), AD60,
    IF(OR(AND($G$13="Y", AO$28 &gt;= $G$14), $G$13="N"),
        IF(OR(AD60 &gt;= $G$12, AN60 = $G$12),
            MIN(AD60,$G$12),
            AD60),
        AD60)
))</f>
        <v/>
      </c>
      <c r="AP60" s="350" t="str">
        <f>IF(Table1[[#This Row],[Hospital name (Autofills)]]="","",IF(AND($I60="Y", $G$17="Y"), AE60,
    IF(OR(AND($G$13="Y", AP$28 &gt;= $G$14), $G$13="N"),
        IF(OR(AE60 &gt;= $G$12, AO60 = $G$12),
            MIN(AE60,$G$12),
            AE60),
        AE60)
))</f>
        <v/>
      </c>
      <c r="AQ60" s="350" t="str">
        <f>IF(Table1[[#This Row],[Hospital name (Autofills)]]="","",IF(AND($I60="Y", $G$17="Y"), AF60,
    IF(OR(AND($G$13="Y", AQ$28 &gt;= $G$14), $G$13="N"),
        IF(OR(AF60 &gt;= $G$12, AP60 = $G$12),
            MIN(AF60,$G$12),
            AF60),
        AF60)
))</f>
        <v/>
      </c>
      <c r="AR60" s="350" t="str">
        <f>IF(Table1[[#This Row],[Hospital name (Autofills)]]="","",IF(AND($I60="Y", $G$17="Y"), AG60,
    IF(OR(AND($G$13="Y", AR$28 &gt;= $G$14), $G$13="N"),
        IF(OR(AG60 &gt;= $G$12, AQ60 = $G$12),
            MIN(AG60,$G$12),
            AG60),
        AG60)
))</f>
        <v/>
      </c>
      <c r="AS60" s="350" t="str">
        <f>IF(Table1[[#This Row],[Hospital name (Autofills)]]="","",IF(AND($I60="Y", $G$17="Y"), AH60,
    IF(OR(AND($G$13="Y", AS$28 &gt;= $G$14), $G$13="N"),
        IF(OR(AH60 &gt;= $G$12, AR60 = $G$12),
            MIN(AH60,$G$12),
            AH60),
        AH60)
))</f>
        <v/>
      </c>
      <c r="AT60" s="350" t="str">
        <f>IF(Table1[[#This Row],[Hospital name (Autofills)]]="","",IF(AND($I60="Y", $G$17="Y"), AI60,
    IF(OR(AND($G$13="Y", AT$28 &gt;= $G$14), $G$13="N"),
        IF(OR(AI60 &gt;= $G$12, AS60 = $G$12),
            MIN(AI60,$G$12),
            AI60),
        AI60)
))</f>
        <v/>
      </c>
      <c r="AU60" s="350" t="str">
        <f>IF(Table1[[#This Row],[Hospital name (Autofills)]]="","",IF(AND($I60="Y", $G$17="Y"), AJ60,
    IF(OR(AND($G$13="Y", AU$28 &gt;= $G$14), $G$13="N"),
        IF(OR(AJ60 &gt;= $G$12, AT60 = $G$12),
            MIN(AJ60,$G$12),
            AJ60),
        AJ60)
))</f>
        <v/>
      </c>
      <c r="AV60" s="350" t="str">
        <f>IF(Table1[[#This Row],[Hospital name (Autofills)]]="","",IF(AND($I60="Y", $G$17="Y"), AK60,
    IF(OR(AND($G$13="Y", AV$28 &gt;= $G$14), $G$13="N"),
        IF(OR(AK60 &gt;= $G$12, AU60 = $G$12),
            MIN(AK60,$G$12),
            AK60),
        AK60)
))</f>
        <v/>
      </c>
      <c r="AW60" s="345" t="str">
        <f>IFERROR(Table1[[#This Row],[Year 0 Relative Price]],"")</f>
        <v/>
      </c>
      <c r="AX60" s="350" t="str">
        <f t="shared" si="1"/>
        <v/>
      </c>
      <c r="AY60" s="350" t="str">
        <f t="shared" si="2"/>
        <v/>
      </c>
      <c r="AZ60" s="350" t="str">
        <f t="shared" si="3"/>
        <v/>
      </c>
      <c r="BA60" s="350" t="str">
        <f t="shared" si="4"/>
        <v/>
      </c>
      <c r="BB60" s="350" t="str">
        <f t="shared" si="5"/>
        <v/>
      </c>
      <c r="BC60" s="350" t="str">
        <f t="shared" si="6"/>
        <v/>
      </c>
      <c r="BD60" s="350" t="str">
        <f t="shared" si="7"/>
        <v/>
      </c>
      <c r="BE60" s="350" t="str">
        <f t="shared" si="8"/>
        <v/>
      </c>
      <c r="BF60" s="350" t="str">
        <f t="shared" si="9"/>
        <v/>
      </c>
      <c r="BG60" s="351" t="str">
        <f t="shared" si="10"/>
        <v/>
      </c>
      <c r="BH60" s="352" t="str">
        <f>IF(Table1[[#This Row],[Hospital name (Autofills)]]="","",IFERROR($N60*($G$10+1)^BH$28,0))</f>
        <v/>
      </c>
      <c r="BI60" s="353" t="str">
        <f>IF(Table1[[#This Row],[Hospital name (Autofills)]]="","",IFERROR($N60*($G$10+1)^BI$28,0))</f>
        <v/>
      </c>
      <c r="BJ60" s="353" t="str">
        <f>IF(Table1[[#This Row],[Hospital name (Autofills)]]="","",IFERROR($N60*($G$10+1)^BJ$28,0))</f>
        <v/>
      </c>
      <c r="BK60" s="353" t="str">
        <f>IF(Table1[[#This Row],[Hospital name (Autofills)]]="","",IFERROR($N60*($G$10+1)^BK$28,0))</f>
        <v/>
      </c>
      <c r="BL60" s="353" t="str">
        <f>IF(Table1[[#This Row],[Hospital name (Autofills)]]="","",IFERROR($N60*($G$10+1)^BL$28,0))</f>
        <v/>
      </c>
      <c r="BM60" s="353" t="str">
        <f>IF(Table1[[#This Row],[Hospital name (Autofills)]]="","",IFERROR($N60*($G$10+1)^BM$28,0))</f>
        <v/>
      </c>
      <c r="BN60" s="353" t="str">
        <f>IF(Table1[[#This Row],[Hospital name (Autofills)]]="","",IFERROR($N60*($G$10+1)^BN$28,0))</f>
        <v/>
      </c>
      <c r="BO60" s="353" t="str">
        <f>IF(Table1[[#This Row],[Hospital name (Autofills)]]="","",IFERROR($N60*($G$10+1)^BO$28,0))</f>
        <v/>
      </c>
      <c r="BP60" s="353" t="str">
        <f>IF(Table1[[#This Row],[Hospital name (Autofills)]]="","",IFERROR($N60*($G$10+1)^BP$28,0))</f>
        <v/>
      </c>
      <c r="BQ60" s="354" t="str">
        <f>IF(Table1[[#This Row],[Hospital name (Autofills)]]="","",IFERROR($N60*($G$10+1)^BQ$28,0))</f>
        <v/>
      </c>
      <c r="BR60" s="357" t="str">
        <f>IF(Table1[[#This Row],[Hospital name (Autofills)]]="","",IFERROR(($O60*((1+$G$9)^(BR$28)))*(AB60),0))</f>
        <v/>
      </c>
      <c r="BS60" s="362" t="str">
        <f>IF(Table1[[#This Row],[Hospital name (Autofills)]]="","",IFERROR(($O60*((1+$G$9)^(BS$28)))*(AC60),0))</f>
        <v/>
      </c>
      <c r="BT60" s="362" t="str">
        <f>IF(Table1[[#This Row],[Hospital name (Autofills)]]="","",IFERROR(($O60*((1+$G$9)^(BT$28)))*(AD60),0))</f>
        <v/>
      </c>
      <c r="BU60" s="362" t="str">
        <f>IF(Table1[[#This Row],[Hospital name (Autofills)]]="","",IFERROR(($O60*((1+$G$9)^(BU$28)))*(AE60),0))</f>
        <v/>
      </c>
      <c r="BV60" s="362" t="str">
        <f>IF(Table1[[#This Row],[Hospital name (Autofills)]]="","",IFERROR(($O60*((1+$G$9)^(BV$28)))*(AF60),0))</f>
        <v/>
      </c>
      <c r="BW60" s="362" t="str">
        <f>IF(Table1[[#This Row],[Hospital name (Autofills)]]="","",IFERROR(($O60*((1+$G$9)^(BW$28)))*(AG60),0))</f>
        <v/>
      </c>
      <c r="BX60" s="362" t="str">
        <f>IF(Table1[[#This Row],[Hospital name (Autofills)]]="","",IFERROR(($O60*((1+$G$9)^(BX$28)))*(AH60),0))</f>
        <v/>
      </c>
      <c r="BY60" s="362" t="str">
        <f>IF(Table1[[#This Row],[Hospital name (Autofills)]]="","",IFERROR(($O60*((1+$G$9)^(BY$28)))*(AI60),0))</f>
        <v/>
      </c>
      <c r="BZ60" s="362" t="str">
        <f>IF(Table1[[#This Row],[Hospital name (Autofills)]]="","",IFERROR(($O60*((1+$G$9)^(BZ$28)))*(AJ60),0))</f>
        <v/>
      </c>
      <c r="CA60" s="370" t="str">
        <f>IF(Table1[[#This Row],[Hospital name (Autofills)]]="","",IFERROR(($O60*((1+$G$9)^(CA$28)))*(AK60),0))</f>
        <v/>
      </c>
      <c r="CB60" s="343" t="str">
        <f>IF(Table1[[#This Row],[Hospital name (Autofills)]]="","",IFERROR(($O60*((1+$G$9)^(CB$28)))*(AM60),0))</f>
        <v/>
      </c>
      <c r="CC60" s="362" t="str">
        <f>IF(Table1[[#This Row],[Hospital name (Autofills)]]="","",IFERROR(($O60*((1+$G$9)^(CC$28)))*(AN60),0))</f>
        <v/>
      </c>
      <c r="CD60" s="362" t="str">
        <f>IF(Table1[[#This Row],[Hospital name (Autofills)]]="","",IFERROR(($O60*((1+$G$9)^(CD$28)))*(AO60),0))</f>
        <v/>
      </c>
      <c r="CE60" s="362" t="str">
        <f>IF(Table1[[#This Row],[Hospital name (Autofills)]]="","",IFERROR(($O60*((1+$G$9)^(CE$28)))*(AP60),0))</f>
        <v/>
      </c>
      <c r="CF60" s="362" t="str">
        <f>IF(Table1[[#This Row],[Hospital name (Autofills)]]="","",IFERROR(($O60*((1+$G$9)^(CF$28)))*(AQ60),0))</f>
        <v/>
      </c>
      <c r="CG60" s="362" t="str">
        <f>IF(Table1[[#This Row],[Hospital name (Autofills)]]="","",IFERROR(($O60*((1+$G$9)^(CG$28)))*(AR60),0))</f>
        <v/>
      </c>
      <c r="CH60" s="362" t="str">
        <f>IF(Table1[[#This Row],[Hospital name (Autofills)]]="","",IFERROR(($O60*((1+$G$9)^(CH$28)))*(AS60),0))</f>
        <v/>
      </c>
      <c r="CI60" s="362" t="str">
        <f>IF(Table1[[#This Row],[Hospital name (Autofills)]]="","",IFERROR(($O60*((1+$G$9)^(CI$28)))*(AT60),0))</f>
        <v/>
      </c>
      <c r="CJ60" s="362" t="str">
        <f>IF(Table1[[#This Row],[Hospital name (Autofills)]]="","",IFERROR(($O60*((1+$G$9)^(CJ$28)))*(AU60),0))</f>
        <v/>
      </c>
      <c r="CK60" s="344" t="str">
        <f>IF(Table1[[#This Row],[Hospital name (Autofills)]]="","",IFERROR(($O60*((1+$G$9)^(CK$28)))*(AV60),0))</f>
        <v/>
      </c>
      <c r="CL60" s="357" t="str">
        <f>IF(Table1[[#This Row],[Hospital name (Autofills)]]="","",IFERROR(($O60*((1+$G$9)^(CL$28)))*(AX60),0))</f>
        <v/>
      </c>
      <c r="CM60" s="362" t="str">
        <f>IF(Table1[[#This Row],[Hospital name (Autofills)]]="","",IFERROR(($O60*((1+$G$9)^(CM$28)))*(AY60),0))</f>
        <v/>
      </c>
      <c r="CN60" s="362" t="str">
        <f>IF(Table1[[#This Row],[Hospital name (Autofills)]]="","",IFERROR(($O60*((1+$G$9)^(CN$28)))*(AZ60),0))</f>
        <v/>
      </c>
      <c r="CO60" s="362" t="str">
        <f>IF(Table1[[#This Row],[Hospital name (Autofills)]]="","",IFERROR(($O60*((1+$G$9)^(CO$28)))*(BA60),0))</f>
        <v/>
      </c>
      <c r="CP60" s="362" t="str">
        <f>IF(Table1[[#This Row],[Hospital name (Autofills)]]="","",IFERROR(($O60*((1+$G$9)^(CP$28)))*(BB60),0))</f>
        <v/>
      </c>
      <c r="CQ60" s="362" t="str">
        <f>IF(Table1[[#This Row],[Hospital name (Autofills)]]="","",IFERROR(($O60*((1+$G$9)^(CQ$28)))*(BC60),0))</f>
        <v/>
      </c>
      <c r="CR60" s="362" t="str">
        <f>IF(Table1[[#This Row],[Hospital name (Autofills)]]="","",IFERROR(($O60*((1+$G$9)^(CR$28)))*(BD60),0))</f>
        <v/>
      </c>
      <c r="CS60" s="362" t="str">
        <f>IF(Table1[[#This Row],[Hospital name (Autofills)]]="","",IFERROR(($O60*((1+$G$9)^(CS$28)))*(BE60),0))</f>
        <v/>
      </c>
      <c r="CT60" s="362" t="str">
        <f>IF(Table1[[#This Row],[Hospital name (Autofills)]]="","",IFERROR(($O60*((1+$G$9)^(CT$28)))*(BF60),0))</f>
        <v/>
      </c>
      <c r="CU60" s="362" t="str">
        <f>IF(Table1[[#This Row],[Hospital name (Autofills)]]="","",IFERROR(($O60*((1+$G$9)^(CU$28)))*(BG60),0))</f>
        <v/>
      </c>
      <c r="CV60" s="371" t="str">
        <f>IF(Table1[[#This Row],[Hospital name (Autofills)]]="","",BH60-BR60)</f>
        <v/>
      </c>
      <c r="CW60" s="372" t="str">
        <f>IF(Table1[[#This Row],[Hospital name (Autofills)]]="","",BI60-BS60)</f>
        <v/>
      </c>
      <c r="CX60" s="372" t="str">
        <f>IF(Table1[[#This Row],[Hospital name (Autofills)]]="","",BJ60-BT60)</f>
        <v/>
      </c>
      <c r="CY60" s="372" t="str">
        <f>IF(Table1[[#This Row],[Hospital name (Autofills)]]="","",BK60-BU60)</f>
        <v/>
      </c>
      <c r="CZ60" s="372" t="str">
        <f>IF(Table1[[#This Row],[Hospital name (Autofills)]]="","",BL60-BV60)</f>
        <v/>
      </c>
      <c r="DA60" s="372" t="str">
        <f>IF(Table1[[#This Row],[Hospital name (Autofills)]]="","",BM60-BW60)</f>
        <v/>
      </c>
      <c r="DB60" s="372" t="str">
        <f>IF(Table1[[#This Row],[Hospital name (Autofills)]]="","",BN60-BX60)</f>
        <v/>
      </c>
      <c r="DC60" s="372" t="str">
        <f>IF(Table1[[#This Row],[Hospital name (Autofills)]]="","",BO60-BY60)</f>
        <v/>
      </c>
      <c r="DD60" s="372" t="str">
        <f>IF(Table1[[#This Row],[Hospital name (Autofills)]]="","",BP60-BZ60)</f>
        <v/>
      </c>
      <c r="DE60" s="373" t="str">
        <f>IF(Table1[[#This Row],[Hospital name (Autofills)]]="","",BQ60-CA60)</f>
        <v/>
      </c>
      <c r="DF60" s="375" t="str">
        <f>IF(Table1[[#This Row],[Hospital name (Autofills)]]="","",SUM(Table1[[#This Row],[Year 1 Savings with Price Growth Cap Alone (millions)]:[Year 10 Savings with Price Growth Cap Alone (millions)]]))</f>
        <v/>
      </c>
      <c r="DG60" s="376" t="str">
        <f>IF(Table1[[#This Row],[Hospital name (Autofills)]]="","",BH60-CB60)</f>
        <v/>
      </c>
      <c r="DH60" s="377" t="str">
        <f>IF(Table1[[#This Row],[Hospital name (Autofills)]]="","",BI60-CC60)</f>
        <v/>
      </c>
      <c r="DI60" s="377" t="str">
        <f>IF(Table1[[#This Row],[Hospital name (Autofills)]]="","",BJ60-CD60)</f>
        <v/>
      </c>
      <c r="DJ60" s="377" t="str">
        <f>IF(Table1[[#This Row],[Hospital name (Autofills)]]="","",BK60-CE60)</f>
        <v/>
      </c>
      <c r="DK60" s="377" t="str">
        <f>IF(Table1[[#This Row],[Hospital name (Autofills)]]="","",BL60-CF60)</f>
        <v/>
      </c>
      <c r="DL60" s="377" t="str">
        <f>IF(Table1[[#This Row],[Hospital name (Autofills)]]="","",BM60-CG60)</f>
        <v/>
      </c>
      <c r="DM60" s="377" t="str">
        <f>IF(Table1[[#This Row],[Hospital name (Autofills)]]="","",BN60-CH60)</f>
        <v/>
      </c>
      <c r="DN60" s="377" t="str">
        <f>IF(Table1[[#This Row],[Hospital name (Autofills)]]="","",BO60-CI60)</f>
        <v/>
      </c>
      <c r="DO60" s="377" t="str">
        <f>IF(Table1[[#This Row],[Hospital name (Autofills)]]="","",BP60-CJ60)</f>
        <v/>
      </c>
      <c r="DP60" s="377" t="str">
        <f>IF(Table1[[#This Row],[Hospital name (Autofills)]]="","",BQ60-CK60)</f>
        <v/>
      </c>
      <c r="DQ60" s="344" t="str">
        <f>IF(Table1[[#This Row],[Hospital name (Autofills)]]="","",SUM(Table1[[#This Row],[Year 1 Savings with Price Growth Cap + Price Cap (No Glide Path) (millions)]:[Year 10 Savings with Price Growth Cap + Price Cap (No Glide Path) (millions)]]))</f>
        <v/>
      </c>
      <c r="DR60" s="363" t="str">
        <f>IF(Table1[[#This Row],[Hospital name (Autofills)]]="","",BH60-CL60)</f>
        <v/>
      </c>
      <c r="DS60" s="364" t="str">
        <f>IF(Table1[[#This Row],[Hospital name (Autofills)]]="","",BI60-CM60)</f>
        <v/>
      </c>
      <c r="DT60" s="364" t="str">
        <f>IF(Table1[[#This Row],[Hospital name (Autofills)]]="","",BJ60-CN60)</f>
        <v/>
      </c>
      <c r="DU60" s="364" t="str">
        <f>IF(Table1[[#This Row],[Hospital name (Autofills)]]="","",BK60-CO60)</f>
        <v/>
      </c>
      <c r="DV60" s="364" t="str">
        <f>IF(Table1[[#This Row],[Hospital name (Autofills)]]="","",BL60-CP60)</f>
        <v/>
      </c>
      <c r="DW60" s="364" t="str">
        <f>IF(Table1[[#This Row],[Hospital name (Autofills)]]="","",BM60-CQ60)</f>
        <v/>
      </c>
      <c r="DX60" s="364" t="str">
        <f>IF(Table1[[#This Row],[Hospital name (Autofills)]]="","",BN60-CR60)</f>
        <v/>
      </c>
      <c r="DY60" s="364" t="str">
        <f>IF(Table1[[#This Row],[Hospital name (Autofills)]]="","",BO60-CS60)</f>
        <v/>
      </c>
      <c r="DZ60" s="364" t="str">
        <f>IF(Table1[[#This Row],[Hospital name (Autofills)]]="","",BP60-CT60)</f>
        <v/>
      </c>
      <c r="EA60" s="364" t="str">
        <f>IF(Table1[[#This Row],[Hospital name (Autofills)]]="","",BQ60-CU60)</f>
        <v/>
      </c>
      <c r="EB60" s="365" t="str">
        <f>IF(Table1[[#This Row],[Hospital name (Autofills)]]="","",SUM(Table1[[#This Row],[Year 1 Savings with Price Growth Cap + Price Cap Glide Path (millions)]:[Year 10 Savings with Price Growth Cap + Price Cap Glide Path (millions)]]))</f>
        <v/>
      </c>
      <c r="ED60" s="131"/>
    </row>
    <row r="61" spans="2:134" ht="12" customHeight="1">
      <c r="B61" s="292"/>
      <c r="C61" s="337" t="str">
        <f>IF(B61=0,"",_xlfn.XLOOKUP(B61,'4. User Repricing Data'!A:A,'4. User Repricing Data'!B:B,""))</f>
        <v/>
      </c>
      <c r="D61" s="292" t="str">
        <f>IF(B61=0,"",_xlfn.XLOOKUP(B61,'4. User Repricing Data'!A:A,'4. User Repricing Data'!D:D,""))</f>
        <v/>
      </c>
      <c r="E61" s="108" t="str">
        <f>IF(B61=0,"",_xlfn.XLOOKUP(B61,'4. User Repricing Data'!A:A,'4. User Repricing Data'!F:F,""))</f>
        <v/>
      </c>
      <c r="F61" s="338" t="str">
        <f>IF(B61=0,"",_xlfn.XLOOKUP(B61,'4. User Repricing Data'!A:A,'4. User Repricing Data'!E:E,""))</f>
        <v/>
      </c>
      <c r="G61" s="108" t="str">
        <f>IF(G$29="CAH",Table1[[#This Row],[CAH? (Y/N) (Autofills)]],"")</f>
        <v/>
      </c>
      <c r="H61" s="109" t="str">
        <f>IF(H$29="CAH",Table1[[#This Row],[CAH? (Y/N) (Autofills)]],"")</f>
        <v/>
      </c>
      <c r="I61" s="366" t="str">
        <f>IF(Table1[[#This Row],[Hospital name (Autofills)]]="","",IF(OR(AND(G61="Y",$G$17="Y"),AND(H61="Y",$G$18="Y")),"Y","N"))</f>
        <v/>
      </c>
      <c r="J61" s="366" t="str">
        <f>IF(Table1[[#This Row],[Hospital name (Autofills)]]="","",IF(OR(AND(G61="Y",$G$22="Y",$G$19="Y"),AND(H61="Y",$G$23="Y",$G$19="Y")),"Y","N"))</f>
        <v/>
      </c>
      <c r="K61" s="364" t="str">
        <f>IF(Table1[[#This Row],[Hospital name (Autofills)]]="","",_xlfn.XLOOKUP(B61,'4. User Repricing Data'!A:A,'4. User Repricing Data'!G:G))</f>
        <v/>
      </c>
      <c r="L61" s="364" t="str">
        <f>IF(Table1[[#This Row],[Hospital name (Autofills)]]="","",_xlfn.XLOOKUP(B61,'4. User Repricing Data'!A:A,'4. User Repricing Data'!H:H))</f>
        <v/>
      </c>
      <c r="M61" s="342" t="str">
        <f>IF(Table1[[#This Row],[Hospital name (Autofills)]]="","",((1+G$7)^G$6-1))</f>
        <v/>
      </c>
      <c r="N61" s="343" t="str">
        <f>IF(Table1[[#This Row],[Hospital name (Autofills)]]="","",IFERROR(K61*(1+Table1[[#This Row],[Cumulative Inflation Adjustment (Autofills)]]),0))</f>
        <v/>
      </c>
      <c r="O61" s="344" t="str">
        <f>IF(Table1[[#This Row],[Hospital name (Autofills)]]="","",IFERROR(L61*(1+Table1[[#This Row],[Cumulative Inflation Adjustment (Autofills)]]),0))</f>
        <v/>
      </c>
      <c r="P61" s="345" t="str">
        <f>IF(Table1[[#This Row],[Hospital name (Autofills)]]="","",IFERROR(N61/O61,0))</f>
        <v/>
      </c>
      <c r="Q61" s="346" t="str">
        <f>IF(Table1[[#This Row],[Hospital name (Autofills)]]="","",IFERROR(($N61*($G$10+1)^Q$28)/($O61*($G$9+1)^Q$28),0))</f>
        <v/>
      </c>
      <c r="R61" s="346" t="str">
        <f>IF(Table1[[#This Row],[Hospital name (Autofills)]]="","",IFERROR(($N61*($G$10+1)^R$28)/($O61*($G$9+1)^R$28),0))</f>
        <v/>
      </c>
      <c r="S61" s="346" t="str">
        <f>IF(Table1[[#This Row],[Hospital name (Autofills)]]="","",IFERROR(($N61*($G$10+1)^S$28)/($O61*($G$9+1)^S$28),0))</f>
        <v/>
      </c>
      <c r="T61" s="346" t="str">
        <f>IF(Table1[[#This Row],[Hospital name (Autofills)]]="","",IFERROR(($N61*($G$10+1)^T$28)/($O61*($G$9+1)^T$28),0))</f>
        <v/>
      </c>
      <c r="U61" s="346" t="str">
        <f>IF(Table1[[#This Row],[Hospital name (Autofills)]]="","",IFERROR(($N61*($G$10+1)^U$28)/($O61*($G$9+1)^U$28),0))</f>
        <v/>
      </c>
      <c r="V61" s="346" t="str">
        <f>IF(Table1[[#This Row],[Hospital name (Autofills)]]="","",IFERROR(($N61*($G$10+1)^V$28)/($O61*($G$9+1)^V$28),0))</f>
        <v/>
      </c>
      <c r="W61" s="346" t="str">
        <f>IF(Table1[[#This Row],[Hospital name (Autofills)]]="","",IFERROR(($N61*($G$10+1)^W$28)/($O61*($G$9+1)^W$28),0))</f>
        <v/>
      </c>
      <c r="X61" s="346" t="str">
        <f>IF(Table1[[#This Row],[Hospital name (Autofills)]]="","",IFERROR(($N61*($G$10+1)^X$28)/($O61*($G$9+1)^X$28),0))</f>
        <v/>
      </c>
      <c r="Y61" s="346" t="str">
        <f>IF(Table1[[#This Row],[Hospital name (Autofills)]]="","",IFERROR(($N61*($G$10+1)^Y$28)/($O61*($G$9+1)^Y$28),0))</f>
        <v/>
      </c>
      <c r="Z61" s="346" t="str">
        <f>IF(Table1[[#This Row],[Hospital name (Autofills)]]="","",IFERROR(($N61*($G$10+1)^Z$28)/($O61*($G$9+1)^Z$28),0))</f>
        <v/>
      </c>
      <c r="AA61" s="345" t="str">
        <f>IF(Table1[[#This Row],[Hospital name (Autofills)]]="","",IFERROR(N61/O61,0))</f>
        <v/>
      </c>
      <c r="AB61" s="368" t="str">
        <f>IF(Table1[[#This Row],[Hospital name (Autofills)]]="","",IFERROR(IF($J61="Y",Q61,IF($G$19="N",Q61,($N61*($G$10+1)^IF(AB$28&lt;$G$21,AB$28,$G$21-1)*($G$20+1)^(MAX((AB$28-$G$21+1),0)))/($O61*($G$9+1)^AB$28))),0))</f>
        <v/>
      </c>
      <c r="AC61" s="368" t="str">
        <f>IF(Table1[[#This Row],[Hospital name (Autofills)]]="","",IFERROR(IF($J61="Y",R61,IF($G$19="N",R61,($N61*($G$10+1)^IF(AC$28&lt;$G$21,AC$28,$G$21-1)*($G$20+1)^(MAX((AC$28-$G$21+1),0)))/($O61*($G$9+1)^AC$28))),0))</f>
        <v/>
      </c>
      <c r="AD61" s="368" t="str">
        <f>IF(Table1[[#This Row],[Hospital name (Autofills)]]="","",IFERROR(IF($J61="Y",S61,IF($G$19="N",S61,($N61*($G$10+1)^IF(AD$28&lt;$G$21,AD$28,$G$21-1)*($G$20+1)^(MAX((AD$28-$G$21+1),0)))/($O61*($G$9+1)^AD$28))),0))</f>
        <v/>
      </c>
      <c r="AE61" s="368" t="str">
        <f>IF(Table1[[#This Row],[Hospital name (Autofills)]]="","",IFERROR(IF($J61="Y",T61,IF($G$19="N",T61,($N61*($G$10+1)^IF(AE$28&lt;$G$21,AE$28,$G$21-1)*($G$20+1)^(MAX((AE$28-$G$21+1),0)))/($O61*($G$9+1)^AE$28))),0))</f>
        <v/>
      </c>
      <c r="AF61" s="368" t="str">
        <f>IF(Table1[[#This Row],[Hospital name (Autofills)]]="","",IFERROR(IF($J61="Y",U61,IF($G$19="N",U61,($N61*($G$10+1)^IF(AF$28&lt;$G$21,AF$28,$G$21-1)*($G$20+1)^(MAX((AF$28-$G$21+1),0)))/($O61*($G$9+1)^AF$28))),0))</f>
        <v/>
      </c>
      <c r="AG61" s="368" t="str">
        <f>IF(Table1[[#This Row],[Hospital name (Autofills)]]="","",IFERROR(IF($J61="Y",V61,IF($G$19="N",V61,($N61*($G$10+1)^IF(AG$28&lt;$G$21,AG$28,$G$21-1)*($G$20+1)^(MAX((AG$28-$G$21+1),0)))/($O61*($G$9+1)^AG$28))),0))</f>
        <v/>
      </c>
      <c r="AH61" s="368" t="str">
        <f>IF(Table1[[#This Row],[Hospital name (Autofills)]]="","",IFERROR(IF($J61="Y",W61,IF($G$19="N",W61,($N61*($G$10+1)^IF(AH$28&lt;$G$21,AH$28,$G$21-1)*($G$20+1)^(MAX((AH$28-$G$21+1),0)))/($O61*($G$9+1)^AH$28))),0))</f>
        <v/>
      </c>
      <c r="AI61" s="368" t="str">
        <f>IF(Table1[[#This Row],[Hospital name (Autofills)]]="","",IFERROR(IF($J61="Y",X61,IF($G$19="N",X61,($N61*($G$10+1)^IF(AI$28&lt;$G$21,AI$28,$G$21-1)*($G$20+1)^(MAX((AI$28-$G$21+1),0)))/($O61*($G$9+1)^AI$28))),0))</f>
        <v/>
      </c>
      <c r="AJ61" s="368" t="str">
        <f>IF(Table1[[#This Row],[Hospital name (Autofills)]]="","",IFERROR(IF($J61="Y",Y61,IF($G$19="N",Y61,($N61*($G$10+1)^IF(AJ$28&lt;$G$21,AJ$28,$G$21-1)*($G$20+1)^(MAX((AJ$28-$G$21+1),0)))/($O61*($G$9+1)^AJ$28))),0))</f>
        <v/>
      </c>
      <c r="AK61" s="368" t="str">
        <f>IF(Table1[[#This Row],[Hospital name (Autofills)]]="","",IFERROR(IF($J61="Y",Z61,IF($G$19="N",Z61,($N61*($G$10+1)^IF(AK$28&lt;$G$21,AK$28,$G$21-1)*($G$20+1)^(MAX((AK$28-$G$21+1),0)))/($O61*($G$9+1)^AK$28))),0))</f>
        <v/>
      </c>
      <c r="AL61" s="349" t="str">
        <f t="shared" si="0"/>
        <v/>
      </c>
      <c r="AM61" s="350" t="str">
        <f>IF(Table1[[#This Row],[Hospital name (Autofills)]]="","",IF(AND($I61="Y", $G$17="Y"), AB61,
    IF(OR(AND($G$13="Y", AM$28 &gt;= $G$14), $G$13="N"),
        IF(OR(AB61 &gt;= $G$12, AL61 = $G$12),
            $G$12,
            AB61),
        AB61))
)</f>
        <v/>
      </c>
      <c r="AN61" s="350" t="str">
        <f>IF(Table1[[#This Row],[Hospital name (Autofills)]]="","",IF(AND($I61="Y", $G$17="Y"), AC61,
    IF(OR(AND($G$13="Y", AN$28 &gt;= $G$14), $G$13="N"),
        IF(OR(AC61 &gt;= $G$12, AM61 = $G$12),
            $G$12,
            AC61),
        AC61)
))</f>
        <v/>
      </c>
      <c r="AO61" s="350" t="str">
        <f>IF(Table1[[#This Row],[Hospital name (Autofills)]]="","",IF(AND($I61="Y", $G$17="Y"), AD61,
    IF(OR(AND($G$13="Y", AO$28 &gt;= $G$14), $G$13="N"),
        IF(OR(AD61 &gt;= $G$12, AN61 = $G$12),
            MIN(AD61,$G$12),
            AD61),
        AD61)
))</f>
        <v/>
      </c>
      <c r="AP61" s="350" t="str">
        <f>IF(Table1[[#This Row],[Hospital name (Autofills)]]="","",IF(AND($I61="Y", $G$17="Y"), AE61,
    IF(OR(AND($G$13="Y", AP$28 &gt;= $G$14), $G$13="N"),
        IF(OR(AE61 &gt;= $G$12, AO61 = $G$12),
            MIN(AE61,$G$12),
            AE61),
        AE61)
))</f>
        <v/>
      </c>
      <c r="AQ61" s="350" t="str">
        <f>IF(Table1[[#This Row],[Hospital name (Autofills)]]="","",IF(AND($I61="Y", $G$17="Y"), AF61,
    IF(OR(AND($G$13="Y", AQ$28 &gt;= $G$14), $G$13="N"),
        IF(OR(AF61 &gt;= $G$12, AP61 = $G$12),
            MIN(AF61,$G$12),
            AF61),
        AF61)
))</f>
        <v/>
      </c>
      <c r="AR61" s="350" t="str">
        <f>IF(Table1[[#This Row],[Hospital name (Autofills)]]="","",IF(AND($I61="Y", $G$17="Y"), AG61,
    IF(OR(AND($G$13="Y", AR$28 &gt;= $G$14), $G$13="N"),
        IF(OR(AG61 &gt;= $G$12, AQ61 = $G$12),
            MIN(AG61,$G$12),
            AG61),
        AG61)
))</f>
        <v/>
      </c>
      <c r="AS61" s="350" t="str">
        <f>IF(Table1[[#This Row],[Hospital name (Autofills)]]="","",IF(AND($I61="Y", $G$17="Y"), AH61,
    IF(OR(AND($G$13="Y", AS$28 &gt;= $G$14), $G$13="N"),
        IF(OR(AH61 &gt;= $G$12, AR61 = $G$12),
            MIN(AH61,$G$12),
            AH61),
        AH61)
))</f>
        <v/>
      </c>
      <c r="AT61" s="350" t="str">
        <f>IF(Table1[[#This Row],[Hospital name (Autofills)]]="","",IF(AND($I61="Y", $G$17="Y"), AI61,
    IF(OR(AND($G$13="Y", AT$28 &gt;= $G$14), $G$13="N"),
        IF(OR(AI61 &gt;= $G$12, AS61 = $G$12),
            MIN(AI61,$G$12),
            AI61),
        AI61)
))</f>
        <v/>
      </c>
      <c r="AU61" s="350" t="str">
        <f>IF(Table1[[#This Row],[Hospital name (Autofills)]]="","",IF(AND($I61="Y", $G$17="Y"), AJ61,
    IF(OR(AND($G$13="Y", AU$28 &gt;= $G$14), $G$13="N"),
        IF(OR(AJ61 &gt;= $G$12, AT61 = $G$12),
            MIN(AJ61,$G$12),
            AJ61),
        AJ61)
))</f>
        <v/>
      </c>
      <c r="AV61" s="350" t="str">
        <f>IF(Table1[[#This Row],[Hospital name (Autofills)]]="","",IF(AND($I61="Y", $G$17="Y"), AK61,
    IF(OR(AND($G$13="Y", AV$28 &gt;= $G$14), $G$13="N"),
        IF(OR(AK61 &gt;= $G$12, AU61 = $G$12),
            MIN(AK61,$G$12),
            AK61),
        AK61)
))</f>
        <v/>
      </c>
      <c r="AW61" s="345" t="str">
        <f>IFERROR(Table1[[#This Row],[Year 0 Relative Price]],"")</f>
        <v/>
      </c>
      <c r="AX61" s="350" t="str">
        <f t="shared" si="1"/>
        <v/>
      </c>
      <c r="AY61" s="350" t="str">
        <f t="shared" si="2"/>
        <v/>
      </c>
      <c r="AZ61" s="350" t="str">
        <f t="shared" si="3"/>
        <v/>
      </c>
      <c r="BA61" s="350" t="str">
        <f t="shared" si="4"/>
        <v/>
      </c>
      <c r="BB61" s="350" t="str">
        <f t="shared" si="5"/>
        <v/>
      </c>
      <c r="BC61" s="350" t="str">
        <f t="shared" si="6"/>
        <v/>
      </c>
      <c r="BD61" s="350" t="str">
        <f t="shared" si="7"/>
        <v/>
      </c>
      <c r="BE61" s="350" t="str">
        <f t="shared" si="8"/>
        <v/>
      </c>
      <c r="BF61" s="350" t="str">
        <f t="shared" si="9"/>
        <v/>
      </c>
      <c r="BG61" s="351" t="str">
        <f t="shared" si="10"/>
        <v/>
      </c>
      <c r="BH61" s="352" t="str">
        <f>IF(Table1[[#This Row],[Hospital name (Autofills)]]="","",IFERROR($N61*($G$10+1)^BH$28,0))</f>
        <v/>
      </c>
      <c r="BI61" s="353" t="str">
        <f>IF(Table1[[#This Row],[Hospital name (Autofills)]]="","",IFERROR($N61*($G$10+1)^BI$28,0))</f>
        <v/>
      </c>
      <c r="BJ61" s="353" t="str">
        <f>IF(Table1[[#This Row],[Hospital name (Autofills)]]="","",IFERROR($N61*($G$10+1)^BJ$28,0))</f>
        <v/>
      </c>
      <c r="BK61" s="353" t="str">
        <f>IF(Table1[[#This Row],[Hospital name (Autofills)]]="","",IFERROR($N61*($G$10+1)^BK$28,0))</f>
        <v/>
      </c>
      <c r="BL61" s="353" t="str">
        <f>IF(Table1[[#This Row],[Hospital name (Autofills)]]="","",IFERROR($N61*($G$10+1)^BL$28,0))</f>
        <v/>
      </c>
      <c r="BM61" s="353" t="str">
        <f>IF(Table1[[#This Row],[Hospital name (Autofills)]]="","",IFERROR($N61*($G$10+1)^BM$28,0))</f>
        <v/>
      </c>
      <c r="BN61" s="353" t="str">
        <f>IF(Table1[[#This Row],[Hospital name (Autofills)]]="","",IFERROR($N61*($G$10+1)^BN$28,0))</f>
        <v/>
      </c>
      <c r="BO61" s="353" t="str">
        <f>IF(Table1[[#This Row],[Hospital name (Autofills)]]="","",IFERROR($N61*($G$10+1)^BO$28,0))</f>
        <v/>
      </c>
      <c r="BP61" s="353" t="str">
        <f>IF(Table1[[#This Row],[Hospital name (Autofills)]]="","",IFERROR($N61*($G$10+1)^BP$28,0))</f>
        <v/>
      </c>
      <c r="BQ61" s="354" t="str">
        <f>IF(Table1[[#This Row],[Hospital name (Autofills)]]="","",IFERROR($N61*($G$10+1)^BQ$28,0))</f>
        <v/>
      </c>
      <c r="BR61" s="357" t="str">
        <f>IF(Table1[[#This Row],[Hospital name (Autofills)]]="","",IFERROR(($O61*((1+$G$9)^(BR$28)))*(AB61),0))</f>
        <v/>
      </c>
      <c r="BS61" s="362" t="str">
        <f>IF(Table1[[#This Row],[Hospital name (Autofills)]]="","",IFERROR(($O61*((1+$G$9)^(BS$28)))*(AC61),0))</f>
        <v/>
      </c>
      <c r="BT61" s="362" t="str">
        <f>IF(Table1[[#This Row],[Hospital name (Autofills)]]="","",IFERROR(($O61*((1+$G$9)^(BT$28)))*(AD61),0))</f>
        <v/>
      </c>
      <c r="BU61" s="362" t="str">
        <f>IF(Table1[[#This Row],[Hospital name (Autofills)]]="","",IFERROR(($O61*((1+$G$9)^(BU$28)))*(AE61),0))</f>
        <v/>
      </c>
      <c r="BV61" s="362" t="str">
        <f>IF(Table1[[#This Row],[Hospital name (Autofills)]]="","",IFERROR(($O61*((1+$G$9)^(BV$28)))*(AF61),0))</f>
        <v/>
      </c>
      <c r="BW61" s="362" t="str">
        <f>IF(Table1[[#This Row],[Hospital name (Autofills)]]="","",IFERROR(($O61*((1+$G$9)^(BW$28)))*(AG61),0))</f>
        <v/>
      </c>
      <c r="BX61" s="362" t="str">
        <f>IF(Table1[[#This Row],[Hospital name (Autofills)]]="","",IFERROR(($O61*((1+$G$9)^(BX$28)))*(AH61),0))</f>
        <v/>
      </c>
      <c r="BY61" s="362" t="str">
        <f>IF(Table1[[#This Row],[Hospital name (Autofills)]]="","",IFERROR(($O61*((1+$G$9)^(BY$28)))*(AI61),0))</f>
        <v/>
      </c>
      <c r="BZ61" s="362" t="str">
        <f>IF(Table1[[#This Row],[Hospital name (Autofills)]]="","",IFERROR(($O61*((1+$G$9)^(BZ$28)))*(AJ61),0))</f>
        <v/>
      </c>
      <c r="CA61" s="370" t="str">
        <f>IF(Table1[[#This Row],[Hospital name (Autofills)]]="","",IFERROR(($O61*((1+$G$9)^(CA$28)))*(AK61),0))</f>
        <v/>
      </c>
      <c r="CB61" s="343" t="str">
        <f>IF(Table1[[#This Row],[Hospital name (Autofills)]]="","",IFERROR(($O61*((1+$G$9)^(CB$28)))*(AM61),0))</f>
        <v/>
      </c>
      <c r="CC61" s="362" t="str">
        <f>IF(Table1[[#This Row],[Hospital name (Autofills)]]="","",IFERROR(($O61*((1+$G$9)^(CC$28)))*(AN61),0))</f>
        <v/>
      </c>
      <c r="CD61" s="362" t="str">
        <f>IF(Table1[[#This Row],[Hospital name (Autofills)]]="","",IFERROR(($O61*((1+$G$9)^(CD$28)))*(AO61),0))</f>
        <v/>
      </c>
      <c r="CE61" s="362" t="str">
        <f>IF(Table1[[#This Row],[Hospital name (Autofills)]]="","",IFERROR(($O61*((1+$G$9)^(CE$28)))*(AP61),0))</f>
        <v/>
      </c>
      <c r="CF61" s="362" t="str">
        <f>IF(Table1[[#This Row],[Hospital name (Autofills)]]="","",IFERROR(($O61*((1+$G$9)^(CF$28)))*(AQ61),0))</f>
        <v/>
      </c>
      <c r="CG61" s="362" t="str">
        <f>IF(Table1[[#This Row],[Hospital name (Autofills)]]="","",IFERROR(($O61*((1+$G$9)^(CG$28)))*(AR61),0))</f>
        <v/>
      </c>
      <c r="CH61" s="362" t="str">
        <f>IF(Table1[[#This Row],[Hospital name (Autofills)]]="","",IFERROR(($O61*((1+$G$9)^(CH$28)))*(AS61),0))</f>
        <v/>
      </c>
      <c r="CI61" s="362" t="str">
        <f>IF(Table1[[#This Row],[Hospital name (Autofills)]]="","",IFERROR(($O61*((1+$G$9)^(CI$28)))*(AT61),0))</f>
        <v/>
      </c>
      <c r="CJ61" s="362" t="str">
        <f>IF(Table1[[#This Row],[Hospital name (Autofills)]]="","",IFERROR(($O61*((1+$G$9)^(CJ$28)))*(AU61),0))</f>
        <v/>
      </c>
      <c r="CK61" s="344" t="str">
        <f>IF(Table1[[#This Row],[Hospital name (Autofills)]]="","",IFERROR(($O61*((1+$G$9)^(CK$28)))*(AV61),0))</f>
        <v/>
      </c>
      <c r="CL61" s="357" t="str">
        <f>IF(Table1[[#This Row],[Hospital name (Autofills)]]="","",IFERROR(($O61*((1+$G$9)^(CL$28)))*(AX61),0))</f>
        <v/>
      </c>
      <c r="CM61" s="362" t="str">
        <f>IF(Table1[[#This Row],[Hospital name (Autofills)]]="","",IFERROR(($O61*((1+$G$9)^(CM$28)))*(AY61),0))</f>
        <v/>
      </c>
      <c r="CN61" s="362" t="str">
        <f>IF(Table1[[#This Row],[Hospital name (Autofills)]]="","",IFERROR(($O61*((1+$G$9)^(CN$28)))*(AZ61),0))</f>
        <v/>
      </c>
      <c r="CO61" s="362" t="str">
        <f>IF(Table1[[#This Row],[Hospital name (Autofills)]]="","",IFERROR(($O61*((1+$G$9)^(CO$28)))*(BA61),0))</f>
        <v/>
      </c>
      <c r="CP61" s="362" t="str">
        <f>IF(Table1[[#This Row],[Hospital name (Autofills)]]="","",IFERROR(($O61*((1+$G$9)^(CP$28)))*(BB61),0))</f>
        <v/>
      </c>
      <c r="CQ61" s="362" t="str">
        <f>IF(Table1[[#This Row],[Hospital name (Autofills)]]="","",IFERROR(($O61*((1+$G$9)^(CQ$28)))*(BC61),0))</f>
        <v/>
      </c>
      <c r="CR61" s="362" t="str">
        <f>IF(Table1[[#This Row],[Hospital name (Autofills)]]="","",IFERROR(($O61*((1+$G$9)^(CR$28)))*(BD61),0))</f>
        <v/>
      </c>
      <c r="CS61" s="362" t="str">
        <f>IF(Table1[[#This Row],[Hospital name (Autofills)]]="","",IFERROR(($O61*((1+$G$9)^(CS$28)))*(BE61),0))</f>
        <v/>
      </c>
      <c r="CT61" s="362" t="str">
        <f>IF(Table1[[#This Row],[Hospital name (Autofills)]]="","",IFERROR(($O61*((1+$G$9)^(CT$28)))*(BF61),0))</f>
        <v/>
      </c>
      <c r="CU61" s="362" t="str">
        <f>IF(Table1[[#This Row],[Hospital name (Autofills)]]="","",IFERROR(($O61*((1+$G$9)^(CU$28)))*(BG61),0))</f>
        <v/>
      </c>
      <c r="CV61" s="371" t="str">
        <f>IF(Table1[[#This Row],[Hospital name (Autofills)]]="","",BH61-BR61)</f>
        <v/>
      </c>
      <c r="CW61" s="372" t="str">
        <f>IF(Table1[[#This Row],[Hospital name (Autofills)]]="","",BI61-BS61)</f>
        <v/>
      </c>
      <c r="CX61" s="372" t="str">
        <f>IF(Table1[[#This Row],[Hospital name (Autofills)]]="","",BJ61-BT61)</f>
        <v/>
      </c>
      <c r="CY61" s="372" t="str">
        <f>IF(Table1[[#This Row],[Hospital name (Autofills)]]="","",BK61-BU61)</f>
        <v/>
      </c>
      <c r="CZ61" s="372" t="str">
        <f>IF(Table1[[#This Row],[Hospital name (Autofills)]]="","",BL61-BV61)</f>
        <v/>
      </c>
      <c r="DA61" s="372" t="str">
        <f>IF(Table1[[#This Row],[Hospital name (Autofills)]]="","",BM61-BW61)</f>
        <v/>
      </c>
      <c r="DB61" s="372" t="str">
        <f>IF(Table1[[#This Row],[Hospital name (Autofills)]]="","",BN61-BX61)</f>
        <v/>
      </c>
      <c r="DC61" s="372" t="str">
        <f>IF(Table1[[#This Row],[Hospital name (Autofills)]]="","",BO61-BY61)</f>
        <v/>
      </c>
      <c r="DD61" s="372" t="str">
        <f>IF(Table1[[#This Row],[Hospital name (Autofills)]]="","",BP61-BZ61)</f>
        <v/>
      </c>
      <c r="DE61" s="373" t="str">
        <f>IF(Table1[[#This Row],[Hospital name (Autofills)]]="","",BQ61-CA61)</f>
        <v/>
      </c>
      <c r="DF61" s="375" t="str">
        <f>IF(Table1[[#This Row],[Hospital name (Autofills)]]="","",SUM(Table1[[#This Row],[Year 1 Savings with Price Growth Cap Alone (millions)]:[Year 10 Savings with Price Growth Cap Alone (millions)]]))</f>
        <v/>
      </c>
      <c r="DG61" s="376" t="str">
        <f>IF(Table1[[#This Row],[Hospital name (Autofills)]]="","",BH61-CB61)</f>
        <v/>
      </c>
      <c r="DH61" s="377" t="str">
        <f>IF(Table1[[#This Row],[Hospital name (Autofills)]]="","",BI61-CC61)</f>
        <v/>
      </c>
      <c r="DI61" s="377" t="str">
        <f>IF(Table1[[#This Row],[Hospital name (Autofills)]]="","",BJ61-CD61)</f>
        <v/>
      </c>
      <c r="DJ61" s="377" t="str">
        <f>IF(Table1[[#This Row],[Hospital name (Autofills)]]="","",BK61-CE61)</f>
        <v/>
      </c>
      <c r="DK61" s="377" t="str">
        <f>IF(Table1[[#This Row],[Hospital name (Autofills)]]="","",BL61-CF61)</f>
        <v/>
      </c>
      <c r="DL61" s="377" t="str">
        <f>IF(Table1[[#This Row],[Hospital name (Autofills)]]="","",BM61-CG61)</f>
        <v/>
      </c>
      <c r="DM61" s="377" t="str">
        <f>IF(Table1[[#This Row],[Hospital name (Autofills)]]="","",BN61-CH61)</f>
        <v/>
      </c>
      <c r="DN61" s="377" t="str">
        <f>IF(Table1[[#This Row],[Hospital name (Autofills)]]="","",BO61-CI61)</f>
        <v/>
      </c>
      <c r="DO61" s="377" t="str">
        <f>IF(Table1[[#This Row],[Hospital name (Autofills)]]="","",BP61-CJ61)</f>
        <v/>
      </c>
      <c r="DP61" s="377" t="str">
        <f>IF(Table1[[#This Row],[Hospital name (Autofills)]]="","",BQ61-CK61)</f>
        <v/>
      </c>
      <c r="DQ61" s="344" t="str">
        <f>IF(Table1[[#This Row],[Hospital name (Autofills)]]="","",SUM(Table1[[#This Row],[Year 1 Savings with Price Growth Cap + Price Cap (No Glide Path) (millions)]:[Year 10 Savings with Price Growth Cap + Price Cap (No Glide Path) (millions)]]))</f>
        <v/>
      </c>
      <c r="DR61" s="363" t="str">
        <f>IF(Table1[[#This Row],[Hospital name (Autofills)]]="","",BH61-CL61)</f>
        <v/>
      </c>
      <c r="DS61" s="364" t="str">
        <f>IF(Table1[[#This Row],[Hospital name (Autofills)]]="","",BI61-CM61)</f>
        <v/>
      </c>
      <c r="DT61" s="364" t="str">
        <f>IF(Table1[[#This Row],[Hospital name (Autofills)]]="","",BJ61-CN61)</f>
        <v/>
      </c>
      <c r="DU61" s="364" t="str">
        <f>IF(Table1[[#This Row],[Hospital name (Autofills)]]="","",BK61-CO61)</f>
        <v/>
      </c>
      <c r="DV61" s="364" t="str">
        <f>IF(Table1[[#This Row],[Hospital name (Autofills)]]="","",BL61-CP61)</f>
        <v/>
      </c>
      <c r="DW61" s="364" t="str">
        <f>IF(Table1[[#This Row],[Hospital name (Autofills)]]="","",BM61-CQ61)</f>
        <v/>
      </c>
      <c r="DX61" s="364" t="str">
        <f>IF(Table1[[#This Row],[Hospital name (Autofills)]]="","",BN61-CR61)</f>
        <v/>
      </c>
      <c r="DY61" s="364" t="str">
        <f>IF(Table1[[#This Row],[Hospital name (Autofills)]]="","",BO61-CS61)</f>
        <v/>
      </c>
      <c r="DZ61" s="364" t="str">
        <f>IF(Table1[[#This Row],[Hospital name (Autofills)]]="","",BP61-CT61)</f>
        <v/>
      </c>
      <c r="EA61" s="364" t="str">
        <f>IF(Table1[[#This Row],[Hospital name (Autofills)]]="","",BQ61-CU61)</f>
        <v/>
      </c>
      <c r="EB61" s="365" t="str">
        <f>IF(Table1[[#This Row],[Hospital name (Autofills)]]="","",SUM(Table1[[#This Row],[Year 1 Savings with Price Growth Cap + Price Cap Glide Path (millions)]:[Year 10 Savings with Price Growth Cap + Price Cap Glide Path (millions)]]))</f>
        <v/>
      </c>
      <c r="ED61" s="131"/>
    </row>
    <row r="62" spans="2:134" ht="12" customHeight="1">
      <c r="B62" s="292"/>
      <c r="C62" s="337" t="str">
        <f>IF(B62=0,"",_xlfn.XLOOKUP(B62,'4. User Repricing Data'!A:A,'4. User Repricing Data'!B:B,""))</f>
        <v/>
      </c>
      <c r="D62" s="292" t="str">
        <f>IF(B62=0,"",_xlfn.XLOOKUP(B62,'4. User Repricing Data'!A:A,'4. User Repricing Data'!D:D,""))</f>
        <v/>
      </c>
      <c r="E62" s="108" t="str">
        <f>IF(B62=0,"",_xlfn.XLOOKUP(B62,'4. User Repricing Data'!A:A,'4. User Repricing Data'!F:F,""))</f>
        <v/>
      </c>
      <c r="F62" s="338" t="str">
        <f>IF(B62=0,"",_xlfn.XLOOKUP(B62,'4. User Repricing Data'!A:A,'4. User Repricing Data'!E:E,""))</f>
        <v/>
      </c>
      <c r="G62" s="108" t="str">
        <f>IF(G$29="CAH",Table1[[#This Row],[CAH? (Y/N) (Autofills)]],"")</f>
        <v/>
      </c>
      <c r="H62" s="109" t="str">
        <f>IF(H$29="CAH",Table1[[#This Row],[CAH? (Y/N) (Autofills)]],"")</f>
        <v/>
      </c>
      <c r="I62" s="366" t="str">
        <f>IF(Table1[[#This Row],[Hospital name (Autofills)]]="","",IF(OR(AND(G62="Y",$G$17="Y"),AND(H62="Y",$G$18="Y")),"Y","N"))</f>
        <v/>
      </c>
      <c r="J62" s="366" t="str">
        <f>IF(Table1[[#This Row],[Hospital name (Autofills)]]="","",IF(OR(AND(G62="Y",$G$22="Y",$G$19="Y"),AND(H62="Y",$G$23="Y",$G$19="Y")),"Y","N"))</f>
        <v/>
      </c>
      <c r="K62" s="364" t="str">
        <f>IF(Table1[[#This Row],[Hospital name (Autofills)]]="","",_xlfn.XLOOKUP(B62,'4. User Repricing Data'!A:A,'4. User Repricing Data'!G:G))</f>
        <v/>
      </c>
      <c r="L62" s="364" t="str">
        <f>IF(Table1[[#This Row],[Hospital name (Autofills)]]="","",_xlfn.XLOOKUP(B62,'4. User Repricing Data'!A:A,'4. User Repricing Data'!H:H))</f>
        <v/>
      </c>
      <c r="M62" s="342" t="str">
        <f>IF(Table1[[#This Row],[Hospital name (Autofills)]]="","",((1+G$7)^G$6-1))</f>
        <v/>
      </c>
      <c r="N62" s="343" t="str">
        <f>IF(Table1[[#This Row],[Hospital name (Autofills)]]="","",IFERROR(K62*(1+Table1[[#This Row],[Cumulative Inflation Adjustment (Autofills)]]),0))</f>
        <v/>
      </c>
      <c r="O62" s="344" t="str">
        <f>IF(Table1[[#This Row],[Hospital name (Autofills)]]="","",IFERROR(L62*(1+Table1[[#This Row],[Cumulative Inflation Adjustment (Autofills)]]),0))</f>
        <v/>
      </c>
      <c r="P62" s="345" t="str">
        <f>IF(Table1[[#This Row],[Hospital name (Autofills)]]="","",IFERROR(N62/O62,0))</f>
        <v/>
      </c>
      <c r="Q62" s="346" t="str">
        <f>IF(Table1[[#This Row],[Hospital name (Autofills)]]="","",IFERROR(($N62*($G$10+1)^Q$28)/($O62*($G$9+1)^Q$28),0))</f>
        <v/>
      </c>
      <c r="R62" s="346" t="str">
        <f>IF(Table1[[#This Row],[Hospital name (Autofills)]]="","",IFERROR(($N62*($G$10+1)^R$28)/($O62*($G$9+1)^R$28),0))</f>
        <v/>
      </c>
      <c r="S62" s="346" t="str">
        <f>IF(Table1[[#This Row],[Hospital name (Autofills)]]="","",IFERROR(($N62*($G$10+1)^S$28)/($O62*($G$9+1)^S$28),0))</f>
        <v/>
      </c>
      <c r="T62" s="346" t="str">
        <f>IF(Table1[[#This Row],[Hospital name (Autofills)]]="","",IFERROR(($N62*($G$10+1)^T$28)/($O62*($G$9+1)^T$28),0))</f>
        <v/>
      </c>
      <c r="U62" s="346" t="str">
        <f>IF(Table1[[#This Row],[Hospital name (Autofills)]]="","",IFERROR(($N62*($G$10+1)^U$28)/($O62*($G$9+1)^U$28),0))</f>
        <v/>
      </c>
      <c r="V62" s="346" t="str">
        <f>IF(Table1[[#This Row],[Hospital name (Autofills)]]="","",IFERROR(($N62*($G$10+1)^V$28)/($O62*($G$9+1)^V$28),0))</f>
        <v/>
      </c>
      <c r="W62" s="346" t="str">
        <f>IF(Table1[[#This Row],[Hospital name (Autofills)]]="","",IFERROR(($N62*($G$10+1)^W$28)/($O62*($G$9+1)^W$28),0))</f>
        <v/>
      </c>
      <c r="X62" s="346" t="str">
        <f>IF(Table1[[#This Row],[Hospital name (Autofills)]]="","",IFERROR(($N62*($G$10+1)^X$28)/($O62*($G$9+1)^X$28),0))</f>
        <v/>
      </c>
      <c r="Y62" s="346" t="str">
        <f>IF(Table1[[#This Row],[Hospital name (Autofills)]]="","",IFERROR(($N62*($G$10+1)^Y$28)/($O62*($G$9+1)^Y$28),0))</f>
        <v/>
      </c>
      <c r="Z62" s="346" t="str">
        <f>IF(Table1[[#This Row],[Hospital name (Autofills)]]="","",IFERROR(($N62*($G$10+1)^Z$28)/($O62*($G$9+1)^Z$28),0))</f>
        <v/>
      </c>
      <c r="AA62" s="345" t="str">
        <f>IF(Table1[[#This Row],[Hospital name (Autofills)]]="","",IFERROR(N62/O62,0))</f>
        <v/>
      </c>
      <c r="AB62" s="368" t="str">
        <f>IF(Table1[[#This Row],[Hospital name (Autofills)]]="","",IFERROR(IF($J62="Y",Q62,IF($G$19="N",Q62,($N62*($G$10+1)^IF(AB$28&lt;$G$21,AB$28,$G$21-1)*($G$20+1)^(MAX((AB$28-$G$21+1),0)))/($O62*($G$9+1)^AB$28))),0))</f>
        <v/>
      </c>
      <c r="AC62" s="368" t="str">
        <f>IF(Table1[[#This Row],[Hospital name (Autofills)]]="","",IFERROR(IF($J62="Y",R62,IF($G$19="N",R62,($N62*($G$10+1)^IF(AC$28&lt;$G$21,AC$28,$G$21-1)*($G$20+1)^(MAX((AC$28-$G$21+1),0)))/($O62*($G$9+1)^AC$28))),0))</f>
        <v/>
      </c>
      <c r="AD62" s="368" t="str">
        <f>IF(Table1[[#This Row],[Hospital name (Autofills)]]="","",IFERROR(IF($J62="Y",S62,IF($G$19="N",S62,($N62*($G$10+1)^IF(AD$28&lt;$G$21,AD$28,$G$21-1)*($G$20+1)^(MAX((AD$28-$G$21+1),0)))/($O62*($G$9+1)^AD$28))),0))</f>
        <v/>
      </c>
      <c r="AE62" s="368" t="str">
        <f>IF(Table1[[#This Row],[Hospital name (Autofills)]]="","",IFERROR(IF($J62="Y",T62,IF($G$19="N",T62,($N62*($G$10+1)^IF(AE$28&lt;$G$21,AE$28,$G$21-1)*($G$20+1)^(MAX((AE$28-$G$21+1),0)))/($O62*($G$9+1)^AE$28))),0))</f>
        <v/>
      </c>
      <c r="AF62" s="368" t="str">
        <f>IF(Table1[[#This Row],[Hospital name (Autofills)]]="","",IFERROR(IF($J62="Y",U62,IF($G$19="N",U62,($N62*($G$10+1)^IF(AF$28&lt;$G$21,AF$28,$G$21-1)*($G$20+1)^(MAX((AF$28-$G$21+1),0)))/($O62*($G$9+1)^AF$28))),0))</f>
        <v/>
      </c>
      <c r="AG62" s="368" t="str">
        <f>IF(Table1[[#This Row],[Hospital name (Autofills)]]="","",IFERROR(IF($J62="Y",V62,IF($G$19="N",V62,($N62*($G$10+1)^IF(AG$28&lt;$G$21,AG$28,$G$21-1)*($G$20+1)^(MAX((AG$28-$G$21+1),0)))/($O62*($G$9+1)^AG$28))),0))</f>
        <v/>
      </c>
      <c r="AH62" s="368" t="str">
        <f>IF(Table1[[#This Row],[Hospital name (Autofills)]]="","",IFERROR(IF($J62="Y",W62,IF($G$19="N",W62,($N62*($G$10+1)^IF(AH$28&lt;$G$21,AH$28,$G$21-1)*($G$20+1)^(MAX((AH$28-$G$21+1),0)))/($O62*($G$9+1)^AH$28))),0))</f>
        <v/>
      </c>
      <c r="AI62" s="368" t="str">
        <f>IF(Table1[[#This Row],[Hospital name (Autofills)]]="","",IFERROR(IF($J62="Y",X62,IF($G$19="N",X62,($N62*($G$10+1)^IF(AI$28&lt;$G$21,AI$28,$G$21-1)*($G$20+1)^(MAX((AI$28-$G$21+1),0)))/($O62*($G$9+1)^AI$28))),0))</f>
        <v/>
      </c>
      <c r="AJ62" s="368" t="str">
        <f>IF(Table1[[#This Row],[Hospital name (Autofills)]]="","",IFERROR(IF($J62="Y",Y62,IF($G$19="N",Y62,($N62*($G$10+1)^IF(AJ$28&lt;$G$21,AJ$28,$G$21-1)*($G$20+1)^(MAX((AJ$28-$G$21+1),0)))/($O62*($G$9+1)^AJ$28))),0))</f>
        <v/>
      </c>
      <c r="AK62" s="368" t="str">
        <f>IF(Table1[[#This Row],[Hospital name (Autofills)]]="","",IFERROR(IF($J62="Y",Z62,IF($G$19="N",Z62,($N62*($G$10+1)^IF(AK$28&lt;$G$21,AK$28,$G$21-1)*($G$20+1)^(MAX((AK$28-$G$21+1),0)))/($O62*($G$9+1)^AK$28))),0))</f>
        <v/>
      </c>
      <c r="AL62" s="349" t="str">
        <f t="shared" si="0"/>
        <v/>
      </c>
      <c r="AM62" s="350" t="str">
        <f>IF(Table1[[#This Row],[Hospital name (Autofills)]]="","",IF(AND($I62="Y", $G$17="Y"), AB62,
    IF(OR(AND($G$13="Y", AM$28 &gt;= $G$14), $G$13="N"),
        IF(OR(AB62 &gt;= $G$12, AL62 = $G$12),
            $G$12,
            AB62),
        AB62))
)</f>
        <v/>
      </c>
      <c r="AN62" s="350" t="str">
        <f>IF(Table1[[#This Row],[Hospital name (Autofills)]]="","",IF(AND($I62="Y", $G$17="Y"), AC62,
    IF(OR(AND($G$13="Y", AN$28 &gt;= $G$14), $G$13="N"),
        IF(OR(AC62 &gt;= $G$12, AM62 = $G$12),
            $G$12,
            AC62),
        AC62)
))</f>
        <v/>
      </c>
      <c r="AO62" s="350" t="str">
        <f>IF(Table1[[#This Row],[Hospital name (Autofills)]]="","",IF(AND($I62="Y", $G$17="Y"), AD62,
    IF(OR(AND($G$13="Y", AO$28 &gt;= $G$14), $G$13="N"),
        IF(OR(AD62 &gt;= $G$12, AN62 = $G$12),
            MIN(AD62,$G$12),
            AD62),
        AD62)
))</f>
        <v/>
      </c>
      <c r="AP62" s="350" t="str">
        <f>IF(Table1[[#This Row],[Hospital name (Autofills)]]="","",IF(AND($I62="Y", $G$17="Y"), AE62,
    IF(OR(AND($G$13="Y", AP$28 &gt;= $G$14), $G$13="N"),
        IF(OR(AE62 &gt;= $G$12, AO62 = $G$12),
            MIN(AE62,$G$12),
            AE62),
        AE62)
))</f>
        <v/>
      </c>
      <c r="AQ62" s="350" t="str">
        <f>IF(Table1[[#This Row],[Hospital name (Autofills)]]="","",IF(AND($I62="Y", $G$17="Y"), AF62,
    IF(OR(AND($G$13="Y", AQ$28 &gt;= $G$14), $G$13="N"),
        IF(OR(AF62 &gt;= $G$12, AP62 = $G$12),
            MIN(AF62,$G$12),
            AF62),
        AF62)
))</f>
        <v/>
      </c>
      <c r="AR62" s="350" t="str">
        <f>IF(Table1[[#This Row],[Hospital name (Autofills)]]="","",IF(AND($I62="Y", $G$17="Y"), AG62,
    IF(OR(AND($G$13="Y", AR$28 &gt;= $G$14), $G$13="N"),
        IF(OR(AG62 &gt;= $G$12, AQ62 = $G$12),
            MIN(AG62,$G$12),
            AG62),
        AG62)
))</f>
        <v/>
      </c>
      <c r="AS62" s="350" t="str">
        <f>IF(Table1[[#This Row],[Hospital name (Autofills)]]="","",IF(AND($I62="Y", $G$17="Y"), AH62,
    IF(OR(AND($G$13="Y", AS$28 &gt;= $G$14), $G$13="N"),
        IF(OR(AH62 &gt;= $G$12, AR62 = $G$12),
            MIN(AH62,$G$12),
            AH62),
        AH62)
))</f>
        <v/>
      </c>
      <c r="AT62" s="350" t="str">
        <f>IF(Table1[[#This Row],[Hospital name (Autofills)]]="","",IF(AND($I62="Y", $G$17="Y"), AI62,
    IF(OR(AND($G$13="Y", AT$28 &gt;= $G$14), $G$13="N"),
        IF(OR(AI62 &gt;= $G$12, AS62 = $G$12),
            MIN(AI62,$G$12),
            AI62),
        AI62)
))</f>
        <v/>
      </c>
      <c r="AU62" s="350" t="str">
        <f>IF(Table1[[#This Row],[Hospital name (Autofills)]]="","",IF(AND($I62="Y", $G$17="Y"), AJ62,
    IF(OR(AND($G$13="Y", AU$28 &gt;= $G$14), $G$13="N"),
        IF(OR(AJ62 &gt;= $G$12, AT62 = $G$12),
            MIN(AJ62,$G$12),
            AJ62),
        AJ62)
))</f>
        <v/>
      </c>
      <c r="AV62" s="350" t="str">
        <f>IF(Table1[[#This Row],[Hospital name (Autofills)]]="","",IF(AND($I62="Y", $G$17="Y"), AK62,
    IF(OR(AND($G$13="Y", AV$28 &gt;= $G$14), $G$13="N"),
        IF(OR(AK62 &gt;= $G$12, AU62 = $G$12),
            MIN(AK62,$G$12),
            AK62),
        AK62)
))</f>
        <v/>
      </c>
      <c r="AW62" s="345" t="str">
        <f>IFERROR(Table1[[#This Row],[Year 0 Relative Price]],"")</f>
        <v/>
      </c>
      <c r="AX62" s="350" t="str">
        <f t="shared" si="1"/>
        <v/>
      </c>
      <c r="AY62" s="350" t="str">
        <f t="shared" si="2"/>
        <v/>
      </c>
      <c r="AZ62" s="350" t="str">
        <f t="shared" si="3"/>
        <v/>
      </c>
      <c r="BA62" s="350" t="str">
        <f t="shared" si="4"/>
        <v/>
      </c>
      <c r="BB62" s="350" t="str">
        <f t="shared" si="5"/>
        <v/>
      </c>
      <c r="BC62" s="350" t="str">
        <f t="shared" si="6"/>
        <v/>
      </c>
      <c r="BD62" s="350" t="str">
        <f t="shared" si="7"/>
        <v/>
      </c>
      <c r="BE62" s="350" t="str">
        <f t="shared" si="8"/>
        <v/>
      </c>
      <c r="BF62" s="350" t="str">
        <f t="shared" si="9"/>
        <v/>
      </c>
      <c r="BG62" s="351" t="str">
        <f t="shared" si="10"/>
        <v/>
      </c>
      <c r="BH62" s="352" t="str">
        <f>IF(Table1[[#This Row],[Hospital name (Autofills)]]="","",IFERROR($N62*($G$10+1)^BH$28,0))</f>
        <v/>
      </c>
      <c r="BI62" s="353" t="str">
        <f>IF(Table1[[#This Row],[Hospital name (Autofills)]]="","",IFERROR($N62*($G$10+1)^BI$28,0))</f>
        <v/>
      </c>
      <c r="BJ62" s="353" t="str">
        <f>IF(Table1[[#This Row],[Hospital name (Autofills)]]="","",IFERROR($N62*($G$10+1)^BJ$28,0))</f>
        <v/>
      </c>
      <c r="BK62" s="353" t="str">
        <f>IF(Table1[[#This Row],[Hospital name (Autofills)]]="","",IFERROR($N62*($G$10+1)^BK$28,0))</f>
        <v/>
      </c>
      <c r="BL62" s="353" t="str">
        <f>IF(Table1[[#This Row],[Hospital name (Autofills)]]="","",IFERROR($N62*($G$10+1)^BL$28,0))</f>
        <v/>
      </c>
      <c r="BM62" s="353" t="str">
        <f>IF(Table1[[#This Row],[Hospital name (Autofills)]]="","",IFERROR($N62*($G$10+1)^BM$28,0))</f>
        <v/>
      </c>
      <c r="BN62" s="353" t="str">
        <f>IF(Table1[[#This Row],[Hospital name (Autofills)]]="","",IFERROR($N62*($G$10+1)^BN$28,0))</f>
        <v/>
      </c>
      <c r="BO62" s="353" t="str">
        <f>IF(Table1[[#This Row],[Hospital name (Autofills)]]="","",IFERROR($N62*($G$10+1)^BO$28,0))</f>
        <v/>
      </c>
      <c r="BP62" s="353" t="str">
        <f>IF(Table1[[#This Row],[Hospital name (Autofills)]]="","",IFERROR($N62*($G$10+1)^BP$28,0))</f>
        <v/>
      </c>
      <c r="BQ62" s="354" t="str">
        <f>IF(Table1[[#This Row],[Hospital name (Autofills)]]="","",IFERROR($N62*($G$10+1)^BQ$28,0))</f>
        <v/>
      </c>
      <c r="BR62" s="357" t="str">
        <f>IF(Table1[[#This Row],[Hospital name (Autofills)]]="","",IFERROR(($O62*((1+$G$9)^(BR$28)))*(AB62),0))</f>
        <v/>
      </c>
      <c r="BS62" s="362" t="str">
        <f>IF(Table1[[#This Row],[Hospital name (Autofills)]]="","",IFERROR(($O62*((1+$G$9)^(BS$28)))*(AC62),0))</f>
        <v/>
      </c>
      <c r="BT62" s="362" t="str">
        <f>IF(Table1[[#This Row],[Hospital name (Autofills)]]="","",IFERROR(($O62*((1+$G$9)^(BT$28)))*(AD62),0))</f>
        <v/>
      </c>
      <c r="BU62" s="362" t="str">
        <f>IF(Table1[[#This Row],[Hospital name (Autofills)]]="","",IFERROR(($O62*((1+$G$9)^(BU$28)))*(AE62),0))</f>
        <v/>
      </c>
      <c r="BV62" s="362" t="str">
        <f>IF(Table1[[#This Row],[Hospital name (Autofills)]]="","",IFERROR(($O62*((1+$G$9)^(BV$28)))*(AF62),0))</f>
        <v/>
      </c>
      <c r="BW62" s="362" t="str">
        <f>IF(Table1[[#This Row],[Hospital name (Autofills)]]="","",IFERROR(($O62*((1+$G$9)^(BW$28)))*(AG62),0))</f>
        <v/>
      </c>
      <c r="BX62" s="362" t="str">
        <f>IF(Table1[[#This Row],[Hospital name (Autofills)]]="","",IFERROR(($O62*((1+$G$9)^(BX$28)))*(AH62),0))</f>
        <v/>
      </c>
      <c r="BY62" s="362" t="str">
        <f>IF(Table1[[#This Row],[Hospital name (Autofills)]]="","",IFERROR(($O62*((1+$G$9)^(BY$28)))*(AI62),0))</f>
        <v/>
      </c>
      <c r="BZ62" s="362" t="str">
        <f>IF(Table1[[#This Row],[Hospital name (Autofills)]]="","",IFERROR(($O62*((1+$G$9)^(BZ$28)))*(AJ62),0))</f>
        <v/>
      </c>
      <c r="CA62" s="370" t="str">
        <f>IF(Table1[[#This Row],[Hospital name (Autofills)]]="","",IFERROR(($O62*((1+$G$9)^(CA$28)))*(AK62),0))</f>
        <v/>
      </c>
      <c r="CB62" s="343" t="str">
        <f>IF(Table1[[#This Row],[Hospital name (Autofills)]]="","",IFERROR(($O62*((1+$G$9)^(CB$28)))*(AM62),0))</f>
        <v/>
      </c>
      <c r="CC62" s="362" t="str">
        <f>IF(Table1[[#This Row],[Hospital name (Autofills)]]="","",IFERROR(($O62*((1+$G$9)^(CC$28)))*(AN62),0))</f>
        <v/>
      </c>
      <c r="CD62" s="362" t="str">
        <f>IF(Table1[[#This Row],[Hospital name (Autofills)]]="","",IFERROR(($O62*((1+$G$9)^(CD$28)))*(AO62),0))</f>
        <v/>
      </c>
      <c r="CE62" s="362" t="str">
        <f>IF(Table1[[#This Row],[Hospital name (Autofills)]]="","",IFERROR(($O62*((1+$G$9)^(CE$28)))*(AP62),0))</f>
        <v/>
      </c>
      <c r="CF62" s="362" t="str">
        <f>IF(Table1[[#This Row],[Hospital name (Autofills)]]="","",IFERROR(($O62*((1+$G$9)^(CF$28)))*(AQ62),0))</f>
        <v/>
      </c>
      <c r="CG62" s="362" t="str">
        <f>IF(Table1[[#This Row],[Hospital name (Autofills)]]="","",IFERROR(($O62*((1+$G$9)^(CG$28)))*(AR62),0))</f>
        <v/>
      </c>
      <c r="CH62" s="362" t="str">
        <f>IF(Table1[[#This Row],[Hospital name (Autofills)]]="","",IFERROR(($O62*((1+$G$9)^(CH$28)))*(AS62),0))</f>
        <v/>
      </c>
      <c r="CI62" s="362" t="str">
        <f>IF(Table1[[#This Row],[Hospital name (Autofills)]]="","",IFERROR(($O62*((1+$G$9)^(CI$28)))*(AT62),0))</f>
        <v/>
      </c>
      <c r="CJ62" s="362" t="str">
        <f>IF(Table1[[#This Row],[Hospital name (Autofills)]]="","",IFERROR(($O62*((1+$G$9)^(CJ$28)))*(AU62),0))</f>
        <v/>
      </c>
      <c r="CK62" s="344" t="str">
        <f>IF(Table1[[#This Row],[Hospital name (Autofills)]]="","",IFERROR(($O62*((1+$G$9)^(CK$28)))*(AV62),0))</f>
        <v/>
      </c>
      <c r="CL62" s="357" t="str">
        <f>IF(Table1[[#This Row],[Hospital name (Autofills)]]="","",IFERROR(($O62*((1+$G$9)^(CL$28)))*(AX62),0))</f>
        <v/>
      </c>
      <c r="CM62" s="362" t="str">
        <f>IF(Table1[[#This Row],[Hospital name (Autofills)]]="","",IFERROR(($O62*((1+$G$9)^(CM$28)))*(AY62),0))</f>
        <v/>
      </c>
      <c r="CN62" s="362" t="str">
        <f>IF(Table1[[#This Row],[Hospital name (Autofills)]]="","",IFERROR(($O62*((1+$G$9)^(CN$28)))*(AZ62),0))</f>
        <v/>
      </c>
      <c r="CO62" s="362" t="str">
        <f>IF(Table1[[#This Row],[Hospital name (Autofills)]]="","",IFERROR(($O62*((1+$G$9)^(CO$28)))*(BA62),0))</f>
        <v/>
      </c>
      <c r="CP62" s="362" t="str">
        <f>IF(Table1[[#This Row],[Hospital name (Autofills)]]="","",IFERROR(($O62*((1+$G$9)^(CP$28)))*(BB62),0))</f>
        <v/>
      </c>
      <c r="CQ62" s="362" t="str">
        <f>IF(Table1[[#This Row],[Hospital name (Autofills)]]="","",IFERROR(($O62*((1+$G$9)^(CQ$28)))*(BC62),0))</f>
        <v/>
      </c>
      <c r="CR62" s="362" t="str">
        <f>IF(Table1[[#This Row],[Hospital name (Autofills)]]="","",IFERROR(($O62*((1+$G$9)^(CR$28)))*(BD62),0))</f>
        <v/>
      </c>
      <c r="CS62" s="362" t="str">
        <f>IF(Table1[[#This Row],[Hospital name (Autofills)]]="","",IFERROR(($O62*((1+$G$9)^(CS$28)))*(BE62),0))</f>
        <v/>
      </c>
      <c r="CT62" s="362" t="str">
        <f>IF(Table1[[#This Row],[Hospital name (Autofills)]]="","",IFERROR(($O62*((1+$G$9)^(CT$28)))*(BF62),0))</f>
        <v/>
      </c>
      <c r="CU62" s="362" t="str">
        <f>IF(Table1[[#This Row],[Hospital name (Autofills)]]="","",IFERROR(($O62*((1+$G$9)^(CU$28)))*(BG62),0))</f>
        <v/>
      </c>
      <c r="CV62" s="371" t="str">
        <f>IF(Table1[[#This Row],[Hospital name (Autofills)]]="","",BH62-BR62)</f>
        <v/>
      </c>
      <c r="CW62" s="372" t="str">
        <f>IF(Table1[[#This Row],[Hospital name (Autofills)]]="","",BI62-BS62)</f>
        <v/>
      </c>
      <c r="CX62" s="372" t="str">
        <f>IF(Table1[[#This Row],[Hospital name (Autofills)]]="","",BJ62-BT62)</f>
        <v/>
      </c>
      <c r="CY62" s="372" t="str">
        <f>IF(Table1[[#This Row],[Hospital name (Autofills)]]="","",BK62-BU62)</f>
        <v/>
      </c>
      <c r="CZ62" s="372" t="str">
        <f>IF(Table1[[#This Row],[Hospital name (Autofills)]]="","",BL62-BV62)</f>
        <v/>
      </c>
      <c r="DA62" s="372" t="str">
        <f>IF(Table1[[#This Row],[Hospital name (Autofills)]]="","",BM62-BW62)</f>
        <v/>
      </c>
      <c r="DB62" s="372" t="str">
        <f>IF(Table1[[#This Row],[Hospital name (Autofills)]]="","",BN62-BX62)</f>
        <v/>
      </c>
      <c r="DC62" s="372" t="str">
        <f>IF(Table1[[#This Row],[Hospital name (Autofills)]]="","",BO62-BY62)</f>
        <v/>
      </c>
      <c r="DD62" s="372" t="str">
        <f>IF(Table1[[#This Row],[Hospital name (Autofills)]]="","",BP62-BZ62)</f>
        <v/>
      </c>
      <c r="DE62" s="373" t="str">
        <f>IF(Table1[[#This Row],[Hospital name (Autofills)]]="","",BQ62-CA62)</f>
        <v/>
      </c>
      <c r="DF62" s="375" t="str">
        <f>IF(Table1[[#This Row],[Hospital name (Autofills)]]="","",SUM(Table1[[#This Row],[Year 1 Savings with Price Growth Cap Alone (millions)]:[Year 10 Savings with Price Growth Cap Alone (millions)]]))</f>
        <v/>
      </c>
      <c r="DG62" s="376" t="str">
        <f>IF(Table1[[#This Row],[Hospital name (Autofills)]]="","",BH62-CB62)</f>
        <v/>
      </c>
      <c r="DH62" s="377" t="str">
        <f>IF(Table1[[#This Row],[Hospital name (Autofills)]]="","",BI62-CC62)</f>
        <v/>
      </c>
      <c r="DI62" s="377" t="str">
        <f>IF(Table1[[#This Row],[Hospital name (Autofills)]]="","",BJ62-CD62)</f>
        <v/>
      </c>
      <c r="DJ62" s="377" t="str">
        <f>IF(Table1[[#This Row],[Hospital name (Autofills)]]="","",BK62-CE62)</f>
        <v/>
      </c>
      <c r="DK62" s="377" t="str">
        <f>IF(Table1[[#This Row],[Hospital name (Autofills)]]="","",BL62-CF62)</f>
        <v/>
      </c>
      <c r="DL62" s="377" t="str">
        <f>IF(Table1[[#This Row],[Hospital name (Autofills)]]="","",BM62-CG62)</f>
        <v/>
      </c>
      <c r="DM62" s="377" t="str">
        <f>IF(Table1[[#This Row],[Hospital name (Autofills)]]="","",BN62-CH62)</f>
        <v/>
      </c>
      <c r="DN62" s="377" t="str">
        <f>IF(Table1[[#This Row],[Hospital name (Autofills)]]="","",BO62-CI62)</f>
        <v/>
      </c>
      <c r="DO62" s="377" t="str">
        <f>IF(Table1[[#This Row],[Hospital name (Autofills)]]="","",BP62-CJ62)</f>
        <v/>
      </c>
      <c r="DP62" s="377" t="str">
        <f>IF(Table1[[#This Row],[Hospital name (Autofills)]]="","",BQ62-CK62)</f>
        <v/>
      </c>
      <c r="DQ62" s="344" t="str">
        <f>IF(Table1[[#This Row],[Hospital name (Autofills)]]="","",SUM(Table1[[#This Row],[Year 1 Savings with Price Growth Cap + Price Cap (No Glide Path) (millions)]:[Year 10 Savings with Price Growth Cap + Price Cap (No Glide Path) (millions)]]))</f>
        <v/>
      </c>
      <c r="DR62" s="363" t="str">
        <f>IF(Table1[[#This Row],[Hospital name (Autofills)]]="","",BH62-CL62)</f>
        <v/>
      </c>
      <c r="DS62" s="364" t="str">
        <f>IF(Table1[[#This Row],[Hospital name (Autofills)]]="","",BI62-CM62)</f>
        <v/>
      </c>
      <c r="DT62" s="364" t="str">
        <f>IF(Table1[[#This Row],[Hospital name (Autofills)]]="","",BJ62-CN62)</f>
        <v/>
      </c>
      <c r="DU62" s="364" t="str">
        <f>IF(Table1[[#This Row],[Hospital name (Autofills)]]="","",BK62-CO62)</f>
        <v/>
      </c>
      <c r="DV62" s="364" t="str">
        <f>IF(Table1[[#This Row],[Hospital name (Autofills)]]="","",BL62-CP62)</f>
        <v/>
      </c>
      <c r="DW62" s="364" t="str">
        <f>IF(Table1[[#This Row],[Hospital name (Autofills)]]="","",BM62-CQ62)</f>
        <v/>
      </c>
      <c r="DX62" s="364" t="str">
        <f>IF(Table1[[#This Row],[Hospital name (Autofills)]]="","",BN62-CR62)</f>
        <v/>
      </c>
      <c r="DY62" s="364" t="str">
        <f>IF(Table1[[#This Row],[Hospital name (Autofills)]]="","",BO62-CS62)</f>
        <v/>
      </c>
      <c r="DZ62" s="364" t="str">
        <f>IF(Table1[[#This Row],[Hospital name (Autofills)]]="","",BP62-CT62)</f>
        <v/>
      </c>
      <c r="EA62" s="364" t="str">
        <f>IF(Table1[[#This Row],[Hospital name (Autofills)]]="","",BQ62-CU62)</f>
        <v/>
      </c>
      <c r="EB62" s="365" t="str">
        <f>IF(Table1[[#This Row],[Hospital name (Autofills)]]="","",SUM(Table1[[#This Row],[Year 1 Savings with Price Growth Cap + Price Cap Glide Path (millions)]:[Year 10 Savings with Price Growth Cap + Price Cap Glide Path (millions)]]))</f>
        <v/>
      </c>
      <c r="ED62" s="131"/>
    </row>
    <row r="63" spans="2:134" ht="12" customHeight="1">
      <c r="B63" s="292"/>
      <c r="C63" s="337" t="str">
        <f>IF(B63=0,"",_xlfn.XLOOKUP(B63,'4. User Repricing Data'!A:A,'4. User Repricing Data'!B:B,""))</f>
        <v/>
      </c>
      <c r="D63" s="292" t="str">
        <f>IF(B63=0,"",_xlfn.XLOOKUP(B63,'4. User Repricing Data'!A:A,'4. User Repricing Data'!D:D,""))</f>
        <v/>
      </c>
      <c r="E63" s="108" t="str">
        <f>IF(B63=0,"",_xlfn.XLOOKUP(B63,'4. User Repricing Data'!A:A,'4. User Repricing Data'!F:F,""))</f>
        <v/>
      </c>
      <c r="F63" s="338" t="str">
        <f>IF(B63=0,"",_xlfn.XLOOKUP(B63,'4. User Repricing Data'!A:A,'4. User Repricing Data'!E:E,""))</f>
        <v/>
      </c>
      <c r="G63" s="108" t="str">
        <f>IF(G$29="CAH",Table1[[#This Row],[CAH? (Y/N) (Autofills)]],"")</f>
        <v/>
      </c>
      <c r="H63" s="109" t="str">
        <f>IF(H$29="CAH",Table1[[#This Row],[CAH? (Y/N) (Autofills)]],"")</f>
        <v/>
      </c>
      <c r="I63" s="366" t="str">
        <f>IF(Table1[[#This Row],[Hospital name (Autofills)]]="","",IF(OR(AND(G63="Y",$G$17="Y"),AND(H63="Y",$G$18="Y")),"Y","N"))</f>
        <v/>
      </c>
      <c r="J63" s="366" t="str">
        <f>IF(Table1[[#This Row],[Hospital name (Autofills)]]="","",IF(OR(AND(G63="Y",$G$22="Y",$G$19="Y"),AND(H63="Y",$G$23="Y",$G$19="Y")),"Y","N"))</f>
        <v/>
      </c>
      <c r="K63" s="364" t="str">
        <f>IF(Table1[[#This Row],[Hospital name (Autofills)]]="","",_xlfn.XLOOKUP(B63,'4. User Repricing Data'!A:A,'4. User Repricing Data'!G:G))</f>
        <v/>
      </c>
      <c r="L63" s="364" t="str">
        <f>IF(Table1[[#This Row],[Hospital name (Autofills)]]="","",_xlfn.XLOOKUP(B63,'4. User Repricing Data'!A:A,'4. User Repricing Data'!H:H))</f>
        <v/>
      </c>
      <c r="M63" s="342" t="str">
        <f>IF(Table1[[#This Row],[Hospital name (Autofills)]]="","",((1+G$7)^G$6-1))</f>
        <v/>
      </c>
      <c r="N63" s="343" t="str">
        <f>IF(Table1[[#This Row],[Hospital name (Autofills)]]="","",IFERROR(K63*(1+Table1[[#This Row],[Cumulative Inflation Adjustment (Autofills)]]),0))</f>
        <v/>
      </c>
      <c r="O63" s="344" t="str">
        <f>IF(Table1[[#This Row],[Hospital name (Autofills)]]="","",IFERROR(L63*(1+Table1[[#This Row],[Cumulative Inflation Adjustment (Autofills)]]),0))</f>
        <v/>
      </c>
      <c r="P63" s="345" t="str">
        <f>IF(Table1[[#This Row],[Hospital name (Autofills)]]="","",IFERROR(N63/O63,0))</f>
        <v/>
      </c>
      <c r="Q63" s="346" t="str">
        <f>IF(Table1[[#This Row],[Hospital name (Autofills)]]="","",IFERROR(($N63*($G$10+1)^Q$28)/($O63*($G$9+1)^Q$28),0))</f>
        <v/>
      </c>
      <c r="R63" s="346" t="str">
        <f>IF(Table1[[#This Row],[Hospital name (Autofills)]]="","",IFERROR(($N63*($G$10+1)^R$28)/($O63*($G$9+1)^R$28),0))</f>
        <v/>
      </c>
      <c r="S63" s="346" t="str">
        <f>IF(Table1[[#This Row],[Hospital name (Autofills)]]="","",IFERROR(($N63*($G$10+1)^S$28)/($O63*($G$9+1)^S$28),0))</f>
        <v/>
      </c>
      <c r="T63" s="346" t="str">
        <f>IF(Table1[[#This Row],[Hospital name (Autofills)]]="","",IFERROR(($N63*($G$10+1)^T$28)/($O63*($G$9+1)^T$28),0))</f>
        <v/>
      </c>
      <c r="U63" s="346" t="str">
        <f>IF(Table1[[#This Row],[Hospital name (Autofills)]]="","",IFERROR(($N63*($G$10+1)^U$28)/($O63*($G$9+1)^U$28),0))</f>
        <v/>
      </c>
      <c r="V63" s="346" t="str">
        <f>IF(Table1[[#This Row],[Hospital name (Autofills)]]="","",IFERROR(($N63*($G$10+1)^V$28)/($O63*($G$9+1)^V$28),0))</f>
        <v/>
      </c>
      <c r="W63" s="346" t="str">
        <f>IF(Table1[[#This Row],[Hospital name (Autofills)]]="","",IFERROR(($N63*($G$10+1)^W$28)/($O63*($G$9+1)^W$28),0))</f>
        <v/>
      </c>
      <c r="X63" s="346" t="str">
        <f>IF(Table1[[#This Row],[Hospital name (Autofills)]]="","",IFERROR(($N63*($G$10+1)^X$28)/($O63*($G$9+1)^X$28),0))</f>
        <v/>
      </c>
      <c r="Y63" s="346" t="str">
        <f>IF(Table1[[#This Row],[Hospital name (Autofills)]]="","",IFERROR(($N63*($G$10+1)^Y$28)/($O63*($G$9+1)^Y$28),0))</f>
        <v/>
      </c>
      <c r="Z63" s="346" t="str">
        <f>IF(Table1[[#This Row],[Hospital name (Autofills)]]="","",IFERROR(($N63*($G$10+1)^Z$28)/($O63*($G$9+1)^Z$28),0))</f>
        <v/>
      </c>
      <c r="AA63" s="345" t="str">
        <f>IF(Table1[[#This Row],[Hospital name (Autofills)]]="","",IFERROR(N63/O63,0))</f>
        <v/>
      </c>
      <c r="AB63" s="368" t="str">
        <f>IF(Table1[[#This Row],[Hospital name (Autofills)]]="","",IFERROR(IF($J63="Y",Q63,IF($G$19="N",Q63,($N63*($G$10+1)^IF(AB$28&lt;$G$21,AB$28,$G$21-1)*($G$20+1)^(MAX((AB$28-$G$21+1),0)))/($O63*($G$9+1)^AB$28))),0))</f>
        <v/>
      </c>
      <c r="AC63" s="368" t="str">
        <f>IF(Table1[[#This Row],[Hospital name (Autofills)]]="","",IFERROR(IF($J63="Y",R63,IF($G$19="N",R63,($N63*($G$10+1)^IF(AC$28&lt;$G$21,AC$28,$G$21-1)*($G$20+1)^(MAX((AC$28-$G$21+1),0)))/($O63*($G$9+1)^AC$28))),0))</f>
        <v/>
      </c>
      <c r="AD63" s="368" t="str">
        <f>IF(Table1[[#This Row],[Hospital name (Autofills)]]="","",IFERROR(IF($J63="Y",S63,IF($G$19="N",S63,($N63*($G$10+1)^IF(AD$28&lt;$G$21,AD$28,$G$21-1)*($G$20+1)^(MAX((AD$28-$G$21+1),0)))/($O63*($G$9+1)^AD$28))),0))</f>
        <v/>
      </c>
      <c r="AE63" s="368" t="str">
        <f>IF(Table1[[#This Row],[Hospital name (Autofills)]]="","",IFERROR(IF($J63="Y",T63,IF($G$19="N",T63,($N63*($G$10+1)^IF(AE$28&lt;$G$21,AE$28,$G$21-1)*($G$20+1)^(MAX((AE$28-$G$21+1),0)))/($O63*($G$9+1)^AE$28))),0))</f>
        <v/>
      </c>
      <c r="AF63" s="368" t="str">
        <f>IF(Table1[[#This Row],[Hospital name (Autofills)]]="","",IFERROR(IF($J63="Y",U63,IF($G$19="N",U63,($N63*($G$10+1)^IF(AF$28&lt;$G$21,AF$28,$G$21-1)*($G$20+1)^(MAX((AF$28-$G$21+1),0)))/($O63*($G$9+1)^AF$28))),0))</f>
        <v/>
      </c>
      <c r="AG63" s="368" t="str">
        <f>IF(Table1[[#This Row],[Hospital name (Autofills)]]="","",IFERROR(IF($J63="Y",V63,IF($G$19="N",V63,($N63*($G$10+1)^IF(AG$28&lt;$G$21,AG$28,$G$21-1)*($G$20+1)^(MAX((AG$28-$G$21+1),0)))/($O63*($G$9+1)^AG$28))),0))</f>
        <v/>
      </c>
      <c r="AH63" s="368" t="str">
        <f>IF(Table1[[#This Row],[Hospital name (Autofills)]]="","",IFERROR(IF($J63="Y",W63,IF($G$19="N",W63,($N63*($G$10+1)^IF(AH$28&lt;$G$21,AH$28,$G$21-1)*($G$20+1)^(MAX((AH$28-$G$21+1),0)))/($O63*($G$9+1)^AH$28))),0))</f>
        <v/>
      </c>
      <c r="AI63" s="368" t="str">
        <f>IF(Table1[[#This Row],[Hospital name (Autofills)]]="","",IFERROR(IF($J63="Y",X63,IF($G$19="N",X63,($N63*($G$10+1)^IF(AI$28&lt;$G$21,AI$28,$G$21-1)*($G$20+1)^(MAX((AI$28-$G$21+1),0)))/($O63*($G$9+1)^AI$28))),0))</f>
        <v/>
      </c>
      <c r="AJ63" s="368" t="str">
        <f>IF(Table1[[#This Row],[Hospital name (Autofills)]]="","",IFERROR(IF($J63="Y",Y63,IF($G$19="N",Y63,($N63*($G$10+1)^IF(AJ$28&lt;$G$21,AJ$28,$G$21-1)*($G$20+1)^(MAX((AJ$28-$G$21+1),0)))/($O63*($G$9+1)^AJ$28))),0))</f>
        <v/>
      </c>
      <c r="AK63" s="368" t="str">
        <f>IF(Table1[[#This Row],[Hospital name (Autofills)]]="","",IFERROR(IF($J63="Y",Z63,IF($G$19="N",Z63,($N63*($G$10+1)^IF(AK$28&lt;$G$21,AK$28,$G$21-1)*($G$20+1)^(MAX((AK$28-$G$21+1),0)))/($O63*($G$9+1)^AK$28))),0))</f>
        <v/>
      </c>
      <c r="AL63" s="349" t="str">
        <f t="shared" si="0"/>
        <v/>
      </c>
      <c r="AM63" s="350" t="str">
        <f>IF(Table1[[#This Row],[Hospital name (Autofills)]]="","",IF(AND($I63="Y", $G$17="Y"), AB63,
    IF(OR(AND($G$13="Y", AM$28 &gt;= $G$14), $G$13="N"),
        IF(OR(AB63 &gt;= $G$12, AL63 = $G$12),
            $G$12,
            AB63),
        AB63))
)</f>
        <v/>
      </c>
      <c r="AN63" s="350" t="str">
        <f>IF(Table1[[#This Row],[Hospital name (Autofills)]]="","",IF(AND($I63="Y", $G$17="Y"), AC63,
    IF(OR(AND($G$13="Y", AN$28 &gt;= $G$14), $G$13="N"),
        IF(OR(AC63 &gt;= $G$12, AM63 = $G$12),
            $G$12,
            AC63),
        AC63)
))</f>
        <v/>
      </c>
      <c r="AO63" s="350" t="str">
        <f>IF(Table1[[#This Row],[Hospital name (Autofills)]]="","",IF(AND($I63="Y", $G$17="Y"), AD63,
    IF(OR(AND($G$13="Y", AO$28 &gt;= $G$14), $G$13="N"),
        IF(OR(AD63 &gt;= $G$12, AN63 = $G$12),
            MIN(AD63,$G$12),
            AD63),
        AD63)
))</f>
        <v/>
      </c>
      <c r="AP63" s="350" t="str">
        <f>IF(Table1[[#This Row],[Hospital name (Autofills)]]="","",IF(AND($I63="Y", $G$17="Y"), AE63,
    IF(OR(AND($G$13="Y", AP$28 &gt;= $G$14), $G$13="N"),
        IF(OR(AE63 &gt;= $G$12, AO63 = $G$12),
            MIN(AE63,$G$12),
            AE63),
        AE63)
))</f>
        <v/>
      </c>
      <c r="AQ63" s="350" t="str">
        <f>IF(Table1[[#This Row],[Hospital name (Autofills)]]="","",IF(AND($I63="Y", $G$17="Y"), AF63,
    IF(OR(AND($G$13="Y", AQ$28 &gt;= $G$14), $G$13="N"),
        IF(OR(AF63 &gt;= $G$12, AP63 = $G$12),
            MIN(AF63,$G$12),
            AF63),
        AF63)
))</f>
        <v/>
      </c>
      <c r="AR63" s="350" t="str">
        <f>IF(Table1[[#This Row],[Hospital name (Autofills)]]="","",IF(AND($I63="Y", $G$17="Y"), AG63,
    IF(OR(AND($G$13="Y", AR$28 &gt;= $G$14), $G$13="N"),
        IF(OR(AG63 &gt;= $G$12, AQ63 = $G$12),
            MIN(AG63,$G$12),
            AG63),
        AG63)
))</f>
        <v/>
      </c>
      <c r="AS63" s="350" t="str">
        <f>IF(Table1[[#This Row],[Hospital name (Autofills)]]="","",IF(AND($I63="Y", $G$17="Y"), AH63,
    IF(OR(AND($G$13="Y", AS$28 &gt;= $G$14), $G$13="N"),
        IF(OR(AH63 &gt;= $G$12, AR63 = $G$12),
            MIN(AH63,$G$12),
            AH63),
        AH63)
))</f>
        <v/>
      </c>
      <c r="AT63" s="350" t="str">
        <f>IF(Table1[[#This Row],[Hospital name (Autofills)]]="","",IF(AND($I63="Y", $G$17="Y"), AI63,
    IF(OR(AND($G$13="Y", AT$28 &gt;= $G$14), $G$13="N"),
        IF(OR(AI63 &gt;= $G$12, AS63 = $G$12),
            MIN(AI63,$G$12),
            AI63),
        AI63)
))</f>
        <v/>
      </c>
      <c r="AU63" s="350" t="str">
        <f>IF(Table1[[#This Row],[Hospital name (Autofills)]]="","",IF(AND($I63="Y", $G$17="Y"), AJ63,
    IF(OR(AND($G$13="Y", AU$28 &gt;= $G$14), $G$13="N"),
        IF(OR(AJ63 &gt;= $G$12, AT63 = $G$12),
            MIN(AJ63,$G$12),
            AJ63),
        AJ63)
))</f>
        <v/>
      </c>
      <c r="AV63" s="350" t="str">
        <f>IF(Table1[[#This Row],[Hospital name (Autofills)]]="","",IF(AND($I63="Y", $G$17="Y"), AK63,
    IF(OR(AND($G$13="Y", AV$28 &gt;= $G$14), $G$13="N"),
        IF(OR(AK63 &gt;= $G$12, AU63 = $G$12),
            MIN(AK63,$G$12),
            AK63),
        AK63)
))</f>
        <v/>
      </c>
      <c r="AW63" s="345" t="str">
        <f>IFERROR(Table1[[#This Row],[Year 0 Relative Price]],"")</f>
        <v/>
      </c>
      <c r="AX63" s="350" t="str">
        <f t="shared" ref="AX63:AX94" si="11">IFERROR(IF($G$15="Y", IF(AND($I63="Y", $G$17="Y"), AB63,
    IF(OR(AND($G$13="Y", AX$28 &gt;= $G$14), $G$13="N"),
        IF(AB63 &gt;= $G$12,
            IF(AW63/$G$16 = ROUND(AW63/$G$16, 0),
               MAX((ROUND(AW63/$G$16, 0) - 1) * $G$16, $G$12),
               MAX(ROUNDDOWN(AW63/$G$16, 0) * $G$16, $G$12)),
            IF(AW63 = $G$12,
               $G$12,
               AB63)
        ), AB63
)),AM63),"")</f>
        <v/>
      </c>
      <c r="AY63" s="350" t="str">
        <f t="shared" ref="AY63:AY94" si="12">IFERROR(IF($G$15="Y", IF(AND($I63="Y", $G$17="Y"), AC63,
    IF(OR(AND($G$13="Y", AY$28 &gt;= $G$14), $G$13="N"),
        IF(AC63 &gt;= $G$12,
            IF(AX63/$G$16 = ROUND(AX63/$G$16, 0),
               MAX((ROUND(AX63/$G$16, 0) - 1) * $G$16, $G$12),
               MAX(ROUNDDOWN(AX63/$G$16, 0) * $G$16, $G$12)),
            IF(AX63 = $G$12,
               $G$12,
               AC63)
        ), AC63
)),AN63),"")</f>
        <v/>
      </c>
      <c r="AZ63" s="350" t="str">
        <f t="shared" ref="AZ63:AZ94" si="13">IFERROR(IF($G$15="Y", IF(AND($I63="Y", $G$17="Y"), AD63,
    IF(OR(AND($G$13="Y", AZ$28 &gt;= $G$14), $G$13="N"),
        IF(AD63 &gt;= $G$12,
            IF(AY63/$G$16 = ROUND(AY63/$G$16, 0),
               MAX((ROUND(AY63/$G$16, 0) - 1) * $G$16, $G$12),
               MAX(ROUNDDOWN(AY63/$G$16, 0) * $G$16, $G$12)),
            IF(AY63 = $G$12,
               $G$12,
               AD63)
        ), AD63
)),AO63),"")</f>
        <v/>
      </c>
      <c r="BA63" s="350" t="str">
        <f t="shared" ref="BA63:BA94" si="14">IFERROR(IF($G$15="Y", IF(AND($I63="Y", $G$17="Y"), AE63,
    IF(OR(AND($G$13="Y", BA$28 &gt;= $G$14), $G$13="N"),
        IF(AE63 &gt;= $G$12,
            IF(AZ63/$G$16 = ROUND(AZ63/$G$16, 0),
               MAX((ROUND(AZ63/$G$16, 0) - 1) * $G$16, $G$12),
               MAX(ROUNDDOWN(AZ63/$G$16, 0) * $G$16, $G$12)),
            IF(AZ63 = $G$12,
               $G$12,
               AE63)
        ), AE63
)),AP63),"")</f>
        <v/>
      </c>
      <c r="BB63" s="350" t="str">
        <f t="shared" ref="BB63:BB94" si="15">IFERROR(IF($G$15="Y", IF(AND($I63="Y", $G$17="Y"), AF63,
    IF(OR(AND($G$13="Y", BB$28 &gt;= $G$14), $G$13="N"),
        IF(AF63 &gt;= $G$12,
            IF(BA63/$G$16 = ROUND(BA63/$G$16, 0),
               MAX((ROUND(BA63/$G$16, 0) - 1) * $G$16, $G$12),
               MAX(ROUNDDOWN(BA63/$G$16, 0) * $G$16, $G$12)),
            IF(BA63 = $G$12,
               $G$12,
               AF63)
        ), AF63
)),AQ63),"")</f>
        <v/>
      </c>
      <c r="BC63" s="350" t="str">
        <f t="shared" ref="BC63:BC94" si="16">IFERROR(IF($G$15="Y", IF(AND($I63="Y", $G$17="Y"), AG63,
    IF(OR(AND($G$13="Y", BC$28 &gt;= $G$14), $G$13="N"),
        IF(AG63 &gt;= $G$12,
            IF(BB63/$G$16 = ROUND(BB63/$G$16, 0),
               MAX((ROUND(BB63/$G$16, 0) - 1) * $G$16, $G$12),
               MAX(ROUNDDOWN(BB63/$G$16, 0) * $G$16, $G$12)),
            IF(BB63 = $G$12,
               $G$12,
               AG63)
        ), AG63
)),AR63),"")</f>
        <v/>
      </c>
      <c r="BD63" s="350" t="str">
        <f t="shared" ref="BD63:BD94" si="17">IFERROR(IF($G$15="Y", IF(AND($I63="Y", $G$17="Y"), AH63,
    IF(OR(AND($G$13="Y", BD$28 &gt;= $G$14), $G$13="N"),
        IF(AH63 &gt;= $G$12,
            IF(BC63/$G$16 = ROUND(BC63/$G$16, 0),
               MAX((ROUND(BC63/$G$16, 0) - 1) * $G$16, $G$12),
               MAX(ROUNDDOWN(BC63/$G$16, 0) * $G$16, $G$12)),
            IF(BC63 = $G$12,
               $G$12,
               AH63)
        ), AH63
)),AS63),"")</f>
        <v/>
      </c>
      <c r="BE63" s="350" t="str">
        <f t="shared" ref="BE63:BE94" si="18">IFERROR(IF($G$15="Y", IF(AND($I63="Y", $G$17="Y"), AI63,
    IF(OR(AND($G$13="Y", BE$28 &gt;= $G$14), $G$13="N"),
        IF(AI63 &gt;= $G$12,
            IF(BD63/$G$16 = ROUND(BD63/$G$16, 0),
               MAX((ROUND(BD63/$G$16, 0) - 1) * $G$16, $G$12),
               MAX(ROUNDDOWN(BD63/$G$16, 0) * $G$16, $G$12)),
            IF(BD63 = $G$12,
               $G$12,
               AI63)
        ), AI63
)),AT63),"")</f>
        <v/>
      </c>
      <c r="BF63" s="350" t="str">
        <f t="shared" ref="BF63:BF94" si="19">IFERROR(IF($G$15="Y", IF(AND($I63="Y", $G$17="Y"), AJ63,
    IF(OR(AND($G$13="Y", BF$28 &gt;= $G$14), $G$13="N"),
        IF(AJ63 &gt;= $G$12,
            IF(BE63/$G$16 = ROUND(BE63/$G$16, 0),
               MAX((ROUND(BE63/$G$16, 0) - 1) * $G$16, $G$12),
               MAX(ROUNDDOWN(BE63/$G$16, 0) * $G$16, $G$12)),
            IF(BE63 = $G$12,
               $G$12,
               AJ63)
        ), AJ63
)),AU63),"")</f>
        <v/>
      </c>
      <c r="BG63" s="351" t="str">
        <f t="shared" ref="BG63:BG94" si="20">IFERROR(IF($G$15="Y", IF(AND($I63="Y", $G$17="Y"), AK63,
    IF(OR(AND($G$13="Y", BG$28 &gt;= $G$14), $G$13="N"),
        IF(AK63 &gt;= $G$12,
            IF(BF63/$G$16 = ROUND(BF63/$G$16, 0),
               MAX((ROUND(BF63/$G$16, 0) - 1) * $G$16, $G$12),
               MAX(ROUNDDOWN(BF63/$G$16, 0) * $G$16, $G$12)),
            IF(BF63 = $G$12,
               $G$12,
               AK63)
        ), AK63
)),AV63),"")</f>
        <v/>
      </c>
      <c r="BH63" s="352" t="str">
        <f>IF(Table1[[#This Row],[Hospital name (Autofills)]]="","",IFERROR($N63*($G$10+1)^BH$28,0))</f>
        <v/>
      </c>
      <c r="BI63" s="353" t="str">
        <f>IF(Table1[[#This Row],[Hospital name (Autofills)]]="","",IFERROR($N63*($G$10+1)^BI$28,0))</f>
        <v/>
      </c>
      <c r="BJ63" s="353" t="str">
        <f>IF(Table1[[#This Row],[Hospital name (Autofills)]]="","",IFERROR($N63*($G$10+1)^BJ$28,0))</f>
        <v/>
      </c>
      <c r="BK63" s="353" t="str">
        <f>IF(Table1[[#This Row],[Hospital name (Autofills)]]="","",IFERROR($N63*($G$10+1)^BK$28,0))</f>
        <v/>
      </c>
      <c r="BL63" s="353" t="str">
        <f>IF(Table1[[#This Row],[Hospital name (Autofills)]]="","",IFERROR($N63*($G$10+1)^BL$28,0))</f>
        <v/>
      </c>
      <c r="BM63" s="353" t="str">
        <f>IF(Table1[[#This Row],[Hospital name (Autofills)]]="","",IFERROR($N63*($G$10+1)^BM$28,0))</f>
        <v/>
      </c>
      <c r="BN63" s="353" t="str">
        <f>IF(Table1[[#This Row],[Hospital name (Autofills)]]="","",IFERROR($N63*($G$10+1)^BN$28,0))</f>
        <v/>
      </c>
      <c r="BO63" s="353" t="str">
        <f>IF(Table1[[#This Row],[Hospital name (Autofills)]]="","",IFERROR($N63*($G$10+1)^BO$28,0))</f>
        <v/>
      </c>
      <c r="BP63" s="353" t="str">
        <f>IF(Table1[[#This Row],[Hospital name (Autofills)]]="","",IFERROR($N63*($G$10+1)^BP$28,0))</f>
        <v/>
      </c>
      <c r="BQ63" s="354" t="str">
        <f>IF(Table1[[#This Row],[Hospital name (Autofills)]]="","",IFERROR($N63*($G$10+1)^BQ$28,0))</f>
        <v/>
      </c>
      <c r="BR63" s="357" t="str">
        <f>IF(Table1[[#This Row],[Hospital name (Autofills)]]="","",IFERROR(($O63*((1+$G$9)^(BR$28)))*(AB63),0))</f>
        <v/>
      </c>
      <c r="BS63" s="362" t="str">
        <f>IF(Table1[[#This Row],[Hospital name (Autofills)]]="","",IFERROR(($O63*((1+$G$9)^(BS$28)))*(AC63),0))</f>
        <v/>
      </c>
      <c r="BT63" s="362" t="str">
        <f>IF(Table1[[#This Row],[Hospital name (Autofills)]]="","",IFERROR(($O63*((1+$G$9)^(BT$28)))*(AD63),0))</f>
        <v/>
      </c>
      <c r="BU63" s="362" t="str">
        <f>IF(Table1[[#This Row],[Hospital name (Autofills)]]="","",IFERROR(($O63*((1+$G$9)^(BU$28)))*(AE63),0))</f>
        <v/>
      </c>
      <c r="BV63" s="362" t="str">
        <f>IF(Table1[[#This Row],[Hospital name (Autofills)]]="","",IFERROR(($O63*((1+$G$9)^(BV$28)))*(AF63),0))</f>
        <v/>
      </c>
      <c r="BW63" s="362" t="str">
        <f>IF(Table1[[#This Row],[Hospital name (Autofills)]]="","",IFERROR(($O63*((1+$G$9)^(BW$28)))*(AG63),0))</f>
        <v/>
      </c>
      <c r="BX63" s="362" t="str">
        <f>IF(Table1[[#This Row],[Hospital name (Autofills)]]="","",IFERROR(($O63*((1+$G$9)^(BX$28)))*(AH63),0))</f>
        <v/>
      </c>
      <c r="BY63" s="362" t="str">
        <f>IF(Table1[[#This Row],[Hospital name (Autofills)]]="","",IFERROR(($O63*((1+$G$9)^(BY$28)))*(AI63),0))</f>
        <v/>
      </c>
      <c r="BZ63" s="362" t="str">
        <f>IF(Table1[[#This Row],[Hospital name (Autofills)]]="","",IFERROR(($O63*((1+$G$9)^(BZ$28)))*(AJ63),0))</f>
        <v/>
      </c>
      <c r="CA63" s="370" t="str">
        <f>IF(Table1[[#This Row],[Hospital name (Autofills)]]="","",IFERROR(($O63*((1+$G$9)^(CA$28)))*(AK63),0))</f>
        <v/>
      </c>
      <c r="CB63" s="343" t="str">
        <f>IF(Table1[[#This Row],[Hospital name (Autofills)]]="","",IFERROR(($O63*((1+$G$9)^(CB$28)))*(AM63),0))</f>
        <v/>
      </c>
      <c r="CC63" s="362" t="str">
        <f>IF(Table1[[#This Row],[Hospital name (Autofills)]]="","",IFERROR(($O63*((1+$G$9)^(CC$28)))*(AN63),0))</f>
        <v/>
      </c>
      <c r="CD63" s="362" t="str">
        <f>IF(Table1[[#This Row],[Hospital name (Autofills)]]="","",IFERROR(($O63*((1+$G$9)^(CD$28)))*(AO63),0))</f>
        <v/>
      </c>
      <c r="CE63" s="362" t="str">
        <f>IF(Table1[[#This Row],[Hospital name (Autofills)]]="","",IFERROR(($O63*((1+$G$9)^(CE$28)))*(AP63),0))</f>
        <v/>
      </c>
      <c r="CF63" s="362" t="str">
        <f>IF(Table1[[#This Row],[Hospital name (Autofills)]]="","",IFERROR(($O63*((1+$G$9)^(CF$28)))*(AQ63),0))</f>
        <v/>
      </c>
      <c r="CG63" s="362" t="str">
        <f>IF(Table1[[#This Row],[Hospital name (Autofills)]]="","",IFERROR(($O63*((1+$G$9)^(CG$28)))*(AR63),0))</f>
        <v/>
      </c>
      <c r="CH63" s="362" t="str">
        <f>IF(Table1[[#This Row],[Hospital name (Autofills)]]="","",IFERROR(($O63*((1+$G$9)^(CH$28)))*(AS63),0))</f>
        <v/>
      </c>
      <c r="CI63" s="362" t="str">
        <f>IF(Table1[[#This Row],[Hospital name (Autofills)]]="","",IFERROR(($O63*((1+$G$9)^(CI$28)))*(AT63),0))</f>
        <v/>
      </c>
      <c r="CJ63" s="362" t="str">
        <f>IF(Table1[[#This Row],[Hospital name (Autofills)]]="","",IFERROR(($O63*((1+$G$9)^(CJ$28)))*(AU63),0))</f>
        <v/>
      </c>
      <c r="CK63" s="344" t="str">
        <f>IF(Table1[[#This Row],[Hospital name (Autofills)]]="","",IFERROR(($O63*((1+$G$9)^(CK$28)))*(AV63),0))</f>
        <v/>
      </c>
      <c r="CL63" s="357" t="str">
        <f>IF(Table1[[#This Row],[Hospital name (Autofills)]]="","",IFERROR(($O63*((1+$G$9)^(CL$28)))*(AX63),0))</f>
        <v/>
      </c>
      <c r="CM63" s="362" t="str">
        <f>IF(Table1[[#This Row],[Hospital name (Autofills)]]="","",IFERROR(($O63*((1+$G$9)^(CM$28)))*(AY63),0))</f>
        <v/>
      </c>
      <c r="CN63" s="362" t="str">
        <f>IF(Table1[[#This Row],[Hospital name (Autofills)]]="","",IFERROR(($O63*((1+$G$9)^(CN$28)))*(AZ63),0))</f>
        <v/>
      </c>
      <c r="CO63" s="362" t="str">
        <f>IF(Table1[[#This Row],[Hospital name (Autofills)]]="","",IFERROR(($O63*((1+$G$9)^(CO$28)))*(BA63),0))</f>
        <v/>
      </c>
      <c r="CP63" s="362" t="str">
        <f>IF(Table1[[#This Row],[Hospital name (Autofills)]]="","",IFERROR(($O63*((1+$G$9)^(CP$28)))*(BB63),0))</f>
        <v/>
      </c>
      <c r="CQ63" s="362" t="str">
        <f>IF(Table1[[#This Row],[Hospital name (Autofills)]]="","",IFERROR(($O63*((1+$G$9)^(CQ$28)))*(BC63),0))</f>
        <v/>
      </c>
      <c r="CR63" s="362" t="str">
        <f>IF(Table1[[#This Row],[Hospital name (Autofills)]]="","",IFERROR(($O63*((1+$G$9)^(CR$28)))*(BD63),0))</f>
        <v/>
      </c>
      <c r="CS63" s="362" t="str">
        <f>IF(Table1[[#This Row],[Hospital name (Autofills)]]="","",IFERROR(($O63*((1+$G$9)^(CS$28)))*(BE63),0))</f>
        <v/>
      </c>
      <c r="CT63" s="362" t="str">
        <f>IF(Table1[[#This Row],[Hospital name (Autofills)]]="","",IFERROR(($O63*((1+$G$9)^(CT$28)))*(BF63),0))</f>
        <v/>
      </c>
      <c r="CU63" s="362" t="str">
        <f>IF(Table1[[#This Row],[Hospital name (Autofills)]]="","",IFERROR(($O63*((1+$G$9)^(CU$28)))*(BG63),0))</f>
        <v/>
      </c>
      <c r="CV63" s="371" t="str">
        <f>IF(Table1[[#This Row],[Hospital name (Autofills)]]="","",BH63-BR63)</f>
        <v/>
      </c>
      <c r="CW63" s="372" t="str">
        <f>IF(Table1[[#This Row],[Hospital name (Autofills)]]="","",BI63-BS63)</f>
        <v/>
      </c>
      <c r="CX63" s="372" t="str">
        <f>IF(Table1[[#This Row],[Hospital name (Autofills)]]="","",BJ63-BT63)</f>
        <v/>
      </c>
      <c r="CY63" s="372" t="str">
        <f>IF(Table1[[#This Row],[Hospital name (Autofills)]]="","",BK63-BU63)</f>
        <v/>
      </c>
      <c r="CZ63" s="372" t="str">
        <f>IF(Table1[[#This Row],[Hospital name (Autofills)]]="","",BL63-BV63)</f>
        <v/>
      </c>
      <c r="DA63" s="372" t="str">
        <f>IF(Table1[[#This Row],[Hospital name (Autofills)]]="","",BM63-BW63)</f>
        <v/>
      </c>
      <c r="DB63" s="372" t="str">
        <f>IF(Table1[[#This Row],[Hospital name (Autofills)]]="","",BN63-BX63)</f>
        <v/>
      </c>
      <c r="DC63" s="372" t="str">
        <f>IF(Table1[[#This Row],[Hospital name (Autofills)]]="","",BO63-BY63)</f>
        <v/>
      </c>
      <c r="DD63" s="372" t="str">
        <f>IF(Table1[[#This Row],[Hospital name (Autofills)]]="","",BP63-BZ63)</f>
        <v/>
      </c>
      <c r="DE63" s="373" t="str">
        <f>IF(Table1[[#This Row],[Hospital name (Autofills)]]="","",BQ63-CA63)</f>
        <v/>
      </c>
      <c r="DF63" s="375" t="str">
        <f>IF(Table1[[#This Row],[Hospital name (Autofills)]]="","",SUM(Table1[[#This Row],[Year 1 Savings with Price Growth Cap Alone (millions)]:[Year 10 Savings with Price Growth Cap Alone (millions)]]))</f>
        <v/>
      </c>
      <c r="DG63" s="376" t="str">
        <f>IF(Table1[[#This Row],[Hospital name (Autofills)]]="","",BH63-CB63)</f>
        <v/>
      </c>
      <c r="DH63" s="377" t="str">
        <f>IF(Table1[[#This Row],[Hospital name (Autofills)]]="","",BI63-CC63)</f>
        <v/>
      </c>
      <c r="DI63" s="377" t="str">
        <f>IF(Table1[[#This Row],[Hospital name (Autofills)]]="","",BJ63-CD63)</f>
        <v/>
      </c>
      <c r="DJ63" s="377" t="str">
        <f>IF(Table1[[#This Row],[Hospital name (Autofills)]]="","",BK63-CE63)</f>
        <v/>
      </c>
      <c r="DK63" s="377" t="str">
        <f>IF(Table1[[#This Row],[Hospital name (Autofills)]]="","",BL63-CF63)</f>
        <v/>
      </c>
      <c r="DL63" s="377" t="str">
        <f>IF(Table1[[#This Row],[Hospital name (Autofills)]]="","",BM63-CG63)</f>
        <v/>
      </c>
      <c r="DM63" s="377" t="str">
        <f>IF(Table1[[#This Row],[Hospital name (Autofills)]]="","",BN63-CH63)</f>
        <v/>
      </c>
      <c r="DN63" s="377" t="str">
        <f>IF(Table1[[#This Row],[Hospital name (Autofills)]]="","",BO63-CI63)</f>
        <v/>
      </c>
      <c r="DO63" s="377" t="str">
        <f>IF(Table1[[#This Row],[Hospital name (Autofills)]]="","",BP63-CJ63)</f>
        <v/>
      </c>
      <c r="DP63" s="377" t="str">
        <f>IF(Table1[[#This Row],[Hospital name (Autofills)]]="","",BQ63-CK63)</f>
        <v/>
      </c>
      <c r="DQ63" s="344" t="str">
        <f>IF(Table1[[#This Row],[Hospital name (Autofills)]]="","",SUM(Table1[[#This Row],[Year 1 Savings with Price Growth Cap + Price Cap (No Glide Path) (millions)]:[Year 10 Savings with Price Growth Cap + Price Cap (No Glide Path) (millions)]]))</f>
        <v/>
      </c>
      <c r="DR63" s="363" t="str">
        <f>IF(Table1[[#This Row],[Hospital name (Autofills)]]="","",BH63-CL63)</f>
        <v/>
      </c>
      <c r="DS63" s="364" t="str">
        <f>IF(Table1[[#This Row],[Hospital name (Autofills)]]="","",BI63-CM63)</f>
        <v/>
      </c>
      <c r="DT63" s="364" t="str">
        <f>IF(Table1[[#This Row],[Hospital name (Autofills)]]="","",BJ63-CN63)</f>
        <v/>
      </c>
      <c r="DU63" s="364" t="str">
        <f>IF(Table1[[#This Row],[Hospital name (Autofills)]]="","",BK63-CO63)</f>
        <v/>
      </c>
      <c r="DV63" s="364" t="str">
        <f>IF(Table1[[#This Row],[Hospital name (Autofills)]]="","",BL63-CP63)</f>
        <v/>
      </c>
      <c r="DW63" s="364" t="str">
        <f>IF(Table1[[#This Row],[Hospital name (Autofills)]]="","",BM63-CQ63)</f>
        <v/>
      </c>
      <c r="DX63" s="364" t="str">
        <f>IF(Table1[[#This Row],[Hospital name (Autofills)]]="","",BN63-CR63)</f>
        <v/>
      </c>
      <c r="DY63" s="364" t="str">
        <f>IF(Table1[[#This Row],[Hospital name (Autofills)]]="","",BO63-CS63)</f>
        <v/>
      </c>
      <c r="DZ63" s="364" t="str">
        <f>IF(Table1[[#This Row],[Hospital name (Autofills)]]="","",BP63-CT63)</f>
        <v/>
      </c>
      <c r="EA63" s="364" t="str">
        <f>IF(Table1[[#This Row],[Hospital name (Autofills)]]="","",BQ63-CU63)</f>
        <v/>
      </c>
      <c r="EB63" s="365" t="str">
        <f>IF(Table1[[#This Row],[Hospital name (Autofills)]]="","",SUM(Table1[[#This Row],[Year 1 Savings with Price Growth Cap + Price Cap Glide Path (millions)]:[Year 10 Savings with Price Growth Cap + Price Cap Glide Path (millions)]]))</f>
        <v/>
      </c>
      <c r="ED63" s="131"/>
    </row>
    <row r="64" spans="2:134" ht="12" customHeight="1">
      <c r="B64" s="292"/>
      <c r="C64" s="337" t="str">
        <f>IF(B64=0,"",_xlfn.XLOOKUP(B64,'4. User Repricing Data'!A:A,'4. User Repricing Data'!B:B,""))</f>
        <v/>
      </c>
      <c r="D64" s="292" t="str">
        <f>IF(B64=0,"",_xlfn.XLOOKUP(B64,'4. User Repricing Data'!A:A,'4. User Repricing Data'!D:D,""))</f>
        <v/>
      </c>
      <c r="E64" s="108" t="str">
        <f>IF(B64=0,"",_xlfn.XLOOKUP(B64,'4. User Repricing Data'!A:A,'4. User Repricing Data'!F:F,""))</f>
        <v/>
      </c>
      <c r="F64" s="338" t="str">
        <f>IF(B64=0,"",_xlfn.XLOOKUP(B64,'4. User Repricing Data'!A:A,'4. User Repricing Data'!E:E,""))</f>
        <v/>
      </c>
      <c r="G64" s="108" t="str">
        <f>IF(G$29="CAH",Table1[[#This Row],[CAH? (Y/N) (Autofills)]],"")</f>
        <v/>
      </c>
      <c r="H64" s="109" t="str">
        <f>IF(H$29="CAH",Table1[[#This Row],[CAH? (Y/N) (Autofills)]],"")</f>
        <v/>
      </c>
      <c r="I64" s="366" t="str">
        <f>IF(Table1[[#This Row],[Hospital name (Autofills)]]="","",IF(OR(AND(G64="Y",$G$17="Y"),AND(H64="Y",$G$18="Y")),"Y","N"))</f>
        <v/>
      </c>
      <c r="J64" s="366" t="str">
        <f>IF(Table1[[#This Row],[Hospital name (Autofills)]]="","",IF(OR(AND(G64="Y",$G$22="Y",$G$19="Y"),AND(H64="Y",$G$23="Y",$G$19="Y")),"Y","N"))</f>
        <v/>
      </c>
      <c r="K64" s="364" t="str">
        <f>IF(Table1[[#This Row],[Hospital name (Autofills)]]="","",_xlfn.XLOOKUP(B64,'4. User Repricing Data'!A:A,'4. User Repricing Data'!G:G))</f>
        <v/>
      </c>
      <c r="L64" s="364" t="str">
        <f>IF(Table1[[#This Row],[Hospital name (Autofills)]]="","",_xlfn.XLOOKUP(B64,'4. User Repricing Data'!A:A,'4. User Repricing Data'!H:H))</f>
        <v/>
      </c>
      <c r="M64" s="342" t="str">
        <f>IF(Table1[[#This Row],[Hospital name (Autofills)]]="","",((1+G$7)^G$6-1))</f>
        <v/>
      </c>
      <c r="N64" s="343" t="str">
        <f>IF(Table1[[#This Row],[Hospital name (Autofills)]]="","",IFERROR(K64*(1+Table1[[#This Row],[Cumulative Inflation Adjustment (Autofills)]]),0))</f>
        <v/>
      </c>
      <c r="O64" s="344" t="str">
        <f>IF(Table1[[#This Row],[Hospital name (Autofills)]]="","",IFERROR(L64*(1+Table1[[#This Row],[Cumulative Inflation Adjustment (Autofills)]]),0))</f>
        <v/>
      </c>
      <c r="P64" s="345" t="str">
        <f>IF(Table1[[#This Row],[Hospital name (Autofills)]]="","",IFERROR(N64/O64,0))</f>
        <v/>
      </c>
      <c r="Q64" s="346" t="str">
        <f>IF(Table1[[#This Row],[Hospital name (Autofills)]]="","",IFERROR(($N64*($G$10+1)^Q$28)/($O64*($G$9+1)^Q$28),0))</f>
        <v/>
      </c>
      <c r="R64" s="346" t="str">
        <f>IF(Table1[[#This Row],[Hospital name (Autofills)]]="","",IFERROR(($N64*($G$10+1)^R$28)/($O64*($G$9+1)^R$28),0))</f>
        <v/>
      </c>
      <c r="S64" s="346" t="str">
        <f>IF(Table1[[#This Row],[Hospital name (Autofills)]]="","",IFERROR(($N64*($G$10+1)^S$28)/($O64*($G$9+1)^S$28),0))</f>
        <v/>
      </c>
      <c r="T64" s="346" t="str">
        <f>IF(Table1[[#This Row],[Hospital name (Autofills)]]="","",IFERROR(($N64*($G$10+1)^T$28)/($O64*($G$9+1)^T$28),0))</f>
        <v/>
      </c>
      <c r="U64" s="346" t="str">
        <f>IF(Table1[[#This Row],[Hospital name (Autofills)]]="","",IFERROR(($N64*($G$10+1)^U$28)/($O64*($G$9+1)^U$28),0))</f>
        <v/>
      </c>
      <c r="V64" s="346" t="str">
        <f>IF(Table1[[#This Row],[Hospital name (Autofills)]]="","",IFERROR(($N64*($G$10+1)^V$28)/($O64*($G$9+1)^V$28),0))</f>
        <v/>
      </c>
      <c r="W64" s="346" t="str">
        <f>IF(Table1[[#This Row],[Hospital name (Autofills)]]="","",IFERROR(($N64*($G$10+1)^W$28)/($O64*($G$9+1)^W$28),0))</f>
        <v/>
      </c>
      <c r="X64" s="346" t="str">
        <f>IF(Table1[[#This Row],[Hospital name (Autofills)]]="","",IFERROR(($N64*($G$10+1)^X$28)/($O64*($G$9+1)^X$28),0))</f>
        <v/>
      </c>
      <c r="Y64" s="346" t="str">
        <f>IF(Table1[[#This Row],[Hospital name (Autofills)]]="","",IFERROR(($N64*($G$10+1)^Y$28)/($O64*($G$9+1)^Y$28),0))</f>
        <v/>
      </c>
      <c r="Z64" s="346" t="str">
        <f>IF(Table1[[#This Row],[Hospital name (Autofills)]]="","",IFERROR(($N64*($G$10+1)^Z$28)/($O64*($G$9+1)^Z$28),0))</f>
        <v/>
      </c>
      <c r="AA64" s="345" t="str">
        <f>IF(Table1[[#This Row],[Hospital name (Autofills)]]="","",IFERROR(N64/O64,0))</f>
        <v/>
      </c>
      <c r="AB64" s="368" t="str">
        <f>IF(Table1[[#This Row],[Hospital name (Autofills)]]="","",IFERROR(IF($J64="Y",Q64,IF($G$19="N",Q64,($N64*($G$10+1)^IF(AB$28&lt;$G$21,AB$28,$G$21-1)*($G$20+1)^(MAX((AB$28-$G$21+1),0)))/($O64*($G$9+1)^AB$28))),0))</f>
        <v/>
      </c>
      <c r="AC64" s="368" t="str">
        <f>IF(Table1[[#This Row],[Hospital name (Autofills)]]="","",IFERROR(IF($J64="Y",R64,IF($G$19="N",R64,($N64*($G$10+1)^IF(AC$28&lt;$G$21,AC$28,$G$21-1)*($G$20+1)^(MAX((AC$28-$G$21+1),0)))/($O64*($G$9+1)^AC$28))),0))</f>
        <v/>
      </c>
      <c r="AD64" s="368" t="str">
        <f>IF(Table1[[#This Row],[Hospital name (Autofills)]]="","",IFERROR(IF($J64="Y",S64,IF($G$19="N",S64,($N64*($G$10+1)^IF(AD$28&lt;$G$21,AD$28,$G$21-1)*($G$20+1)^(MAX((AD$28-$G$21+1),0)))/($O64*($G$9+1)^AD$28))),0))</f>
        <v/>
      </c>
      <c r="AE64" s="368" t="str">
        <f>IF(Table1[[#This Row],[Hospital name (Autofills)]]="","",IFERROR(IF($J64="Y",T64,IF($G$19="N",T64,($N64*($G$10+1)^IF(AE$28&lt;$G$21,AE$28,$G$21-1)*($G$20+1)^(MAX((AE$28-$G$21+1),0)))/($O64*($G$9+1)^AE$28))),0))</f>
        <v/>
      </c>
      <c r="AF64" s="368" t="str">
        <f>IF(Table1[[#This Row],[Hospital name (Autofills)]]="","",IFERROR(IF($J64="Y",U64,IF($G$19="N",U64,($N64*($G$10+1)^IF(AF$28&lt;$G$21,AF$28,$G$21-1)*($G$20+1)^(MAX((AF$28-$G$21+1),0)))/($O64*($G$9+1)^AF$28))),0))</f>
        <v/>
      </c>
      <c r="AG64" s="368" t="str">
        <f>IF(Table1[[#This Row],[Hospital name (Autofills)]]="","",IFERROR(IF($J64="Y",V64,IF($G$19="N",V64,($N64*($G$10+1)^IF(AG$28&lt;$G$21,AG$28,$G$21-1)*($G$20+1)^(MAX((AG$28-$G$21+1),0)))/($O64*($G$9+1)^AG$28))),0))</f>
        <v/>
      </c>
      <c r="AH64" s="368" t="str">
        <f>IF(Table1[[#This Row],[Hospital name (Autofills)]]="","",IFERROR(IF($J64="Y",W64,IF($G$19="N",W64,($N64*($G$10+1)^IF(AH$28&lt;$G$21,AH$28,$G$21-1)*($G$20+1)^(MAX((AH$28-$G$21+1),0)))/($O64*($G$9+1)^AH$28))),0))</f>
        <v/>
      </c>
      <c r="AI64" s="368" t="str">
        <f>IF(Table1[[#This Row],[Hospital name (Autofills)]]="","",IFERROR(IF($J64="Y",X64,IF($G$19="N",X64,($N64*($G$10+1)^IF(AI$28&lt;$G$21,AI$28,$G$21-1)*($G$20+1)^(MAX((AI$28-$G$21+1),0)))/($O64*($G$9+1)^AI$28))),0))</f>
        <v/>
      </c>
      <c r="AJ64" s="368" t="str">
        <f>IF(Table1[[#This Row],[Hospital name (Autofills)]]="","",IFERROR(IF($J64="Y",Y64,IF($G$19="N",Y64,($N64*($G$10+1)^IF(AJ$28&lt;$G$21,AJ$28,$G$21-1)*($G$20+1)^(MAX((AJ$28-$G$21+1),0)))/($O64*($G$9+1)^AJ$28))),0))</f>
        <v/>
      </c>
      <c r="AK64" s="368" t="str">
        <f>IF(Table1[[#This Row],[Hospital name (Autofills)]]="","",IFERROR(IF($J64="Y",Z64,IF($G$19="N",Z64,($N64*($G$10+1)^IF(AK$28&lt;$G$21,AK$28,$G$21-1)*($G$20+1)^(MAX((AK$28-$G$21+1),0)))/($O64*($G$9+1)^AK$28))),0))</f>
        <v/>
      </c>
      <c r="AL64" s="349" t="str">
        <f t="shared" si="0"/>
        <v/>
      </c>
      <c r="AM64" s="350" t="str">
        <f>IF(Table1[[#This Row],[Hospital name (Autofills)]]="","",IF(AND($I64="Y", $G$17="Y"), AB64,
    IF(OR(AND($G$13="Y", AM$28 &gt;= $G$14), $G$13="N"),
        IF(OR(AB64 &gt;= $G$12, AL64 = $G$12),
            $G$12,
            AB64),
        AB64))
)</f>
        <v/>
      </c>
      <c r="AN64" s="350" t="str">
        <f>IF(Table1[[#This Row],[Hospital name (Autofills)]]="","",IF(AND($I64="Y", $G$17="Y"), AC64,
    IF(OR(AND($G$13="Y", AN$28 &gt;= $G$14), $G$13="N"),
        IF(OR(AC64 &gt;= $G$12, AM64 = $G$12),
            $G$12,
            AC64),
        AC64)
))</f>
        <v/>
      </c>
      <c r="AO64" s="350" t="str">
        <f>IF(Table1[[#This Row],[Hospital name (Autofills)]]="","",IF(AND($I64="Y", $G$17="Y"), AD64,
    IF(OR(AND($G$13="Y", AO$28 &gt;= $G$14), $G$13="N"),
        IF(OR(AD64 &gt;= $G$12, AN64 = $G$12),
            MIN(AD64,$G$12),
            AD64),
        AD64)
))</f>
        <v/>
      </c>
      <c r="AP64" s="350" t="str">
        <f>IF(Table1[[#This Row],[Hospital name (Autofills)]]="","",IF(AND($I64="Y", $G$17="Y"), AE64,
    IF(OR(AND($G$13="Y", AP$28 &gt;= $G$14), $G$13="N"),
        IF(OR(AE64 &gt;= $G$12, AO64 = $G$12),
            MIN(AE64,$G$12),
            AE64),
        AE64)
))</f>
        <v/>
      </c>
      <c r="AQ64" s="350" t="str">
        <f>IF(Table1[[#This Row],[Hospital name (Autofills)]]="","",IF(AND($I64="Y", $G$17="Y"), AF64,
    IF(OR(AND($G$13="Y", AQ$28 &gt;= $G$14), $G$13="N"),
        IF(OR(AF64 &gt;= $G$12, AP64 = $G$12),
            MIN(AF64,$G$12),
            AF64),
        AF64)
))</f>
        <v/>
      </c>
      <c r="AR64" s="350" t="str">
        <f>IF(Table1[[#This Row],[Hospital name (Autofills)]]="","",IF(AND($I64="Y", $G$17="Y"), AG64,
    IF(OR(AND($G$13="Y", AR$28 &gt;= $G$14), $G$13="N"),
        IF(OR(AG64 &gt;= $G$12, AQ64 = $G$12),
            MIN(AG64,$G$12),
            AG64),
        AG64)
))</f>
        <v/>
      </c>
      <c r="AS64" s="350" t="str">
        <f>IF(Table1[[#This Row],[Hospital name (Autofills)]]="","",IF(AND($I64="Y", $G$17="Y"), AH64,
    IF(OR(AND($G$13="Y", AS$28 &gt;= $G$14), $G$13="N"),
        IF(OR(AH64 &gt;= $G$12, AR64 = $G$12),
            MIN(AH64,$G$12),
            AH64),
        AH64)
))</f>
        <v/>
      </c>
      <c r="AT64" s="350" t="str">
        <f>IF(Table1[[#This Row],[Hospital name (Autofills)]]="","",IF(AND($I64="Y", $G$17="Y"), AI64,
    IF(OR(AND($G$13="Y", AT$28 &gt;= $G$14), $G$13="N"),
        IF(OR(AI64 &gt;= $G$12, AS64 = $G$12),
            MIN(AI64,$G$12),
            AI64),
        AI64)
))</f>
        <v/>
      </c>
      <c r="AU64" s="350" t="str">
        <f>IF(Table1[[#This Row],[Hospital name (Autofills)]]="","",IF(AND($I64="Y", $G$17="Y"), AJ64,
    IF(OR(AND($G$13="Y", AU$28 &gt;= $G$14), $G$13="N"),
        IF(OR(AJ64 &gt;= $G$12, AT64 = $G$12),
            MIN(AJ64,$G$12),
            AJ64),
        AJ64)
))</f>
        <v/>
      </c>
      <c r="AV64" s="350" t="str">
        <f>IF(Table1[[#This Row],[Hospital name (Autofills)]]="","",IF(AND($I64="Y", $G$17="Y"), AK64,
    IF(OR(AND($G$13="Y", AV$28 &gt;= $G$14), $G$13="N"),
        IF(OR(AK64 &gt;= $G$12, AU64 = $G$12),
            MIN(AK64,$G$12),
            AK64),
        AK64)
))</f>
        <v/>
      </c>
      <c r="AW64" s="345" t="str">
        <f>IFERROR(Table1[[#This Row],[Year 0 Relative Price]],"")</f>
        <v/>
      </c>
      <c r="AX64" s="350" t="str">
        <f t="shared" si="11"/>
        <v/>
      </c>
      <c r="AY64" s="350" t="str">
        <f t="shared" si="12"/>
        <v/>
      </c>
      <c r="AZ64" s="350" t="str">
        <f t="shared" si="13"/>
        <v/>
      </c>
      <c r="BA64" s="350" t="str">
        <f t="shared" si="14"/>
        <v/>
      </c>
      <c r="BB64" s="350" t="str">
        <f t="shared" si="15"/>
        <v/>
      </c>
      <c r="BC64" s="350" t="str">
        <f t="shared" si="16"/>
        <v/>
      </c>
      <c r="BD64" s="350" t="str">
        <f t="shared" si="17"/>
        <v/>
      </c>
      <c r="BE64" s="350" t="str">
        <f t="shared" si="18"/>
        <v/>
      </c>
      <c r="BF64" s="350" t="str">
        <f t="shared" si="19"/>
        <v/>
      </c>
      <c r="BG64" s="351" t="str">
        <f t="shared" si="20"/>
        <v/>
      </c>
      <c r="BH64" s="352" t="str">
        <f>IF(Table1[[#This Row],[Hospital name (Autofills)]]="","",IFERROR($N64*($G$10+1)^BH$28,0))</f>
        <v/>
      </c>
      <c r="BI64" s="353" t="str">
        <f>IF(Table1[[#This Row],[Hospital name (Autofills)]]="","",IFERROR($N64*($G$10+1)^BI$28,0))</f>
        <v/>
      </c>
      <c r="BJ64" s="353" t="str">
        <f>IF(Table1[[#This Row],[Hospital name (Autofills)]]="","",IFERROR($N64*($G$10+1)^BJ$28,0))</f>
        <v/>
      </c>
      <c r="BK64" s="353" t="str">
        <f>IF(Table1[[#This Row],[Hospital name (Autofills)]]="","",IFERROR($N64*($G$10+1)^BK$28,0))</f>
        <v/>
      </c>
      <c r="BL64" s="353" t="str">
        <f>IF(Table1[[#This Row],[Hospital name (Autofills)]]="","",IFERROR($N64*($G$10+1)^BL$28,0))</f>
        <v/>
      </c>
      <c r="BM64" s="353" t="str">
        <f>IF(Table1[[#This Row],[Hospital name (Autofills)]]="","",IFERROR($N64*($G$10+1)^BM$28,0))</f>
        <v/>
      </c>
      <c r="BN64" s="353" t="str">
        <f>IF(Table1[[#This Row],[Hospital name (Autofills)]]="","",IFERROR($N64*($G$10+1)^BN$28,0))</f>
        <v/>
      </c>
      <c r="BO64" s="353" t="str">
        <f>IF(Table1[[#This Row],[Hospital name (Autofills)]]="","",IFERROR($N64*($G$10+1)^BO$28,0))</f>
        <v/>
      </c>
      <c r="BP64" s="353" t="str">
        <f>IF(Table1[[#This Row],[Hospital name (Autofills)]]="","",IFERROR($N64*($G$10+1)^BP$28,0))</f>
        <v/>
      </c>
      <c r="BQ64" s="354" t="str">
        <f>IF(Table1[[#This Row],[Hospital name (Autofills)]]="","",IFERROR($N64*($G$10+1)^BQ$28,0))</f>
        <v/>
      </c>
      <c r="BR64" s="357" t="str">
        <f>IF(Table1[[#This Row],[Hospital name (Autofills)]]="","",IFERROR(($O64*((1+$G$9)^(BR$28)))*(AB64),0))</f>
        <v/>
      </c>
      <c r="BS64" s="362" t="str">
        <f>IF(Table1[[#This Row],[Hospital name (Autofills)]]="","",IFERROR(($O64*((1+$G$9)^(BS$28)))*(AC64),0))</f>
        <v/>
      </c>
      <c r="BT64" s="362" t="str">
        <f>IF(Table1[[#This Row],[Hospital name (Autofills)]]="","",IFERROR(($O64*((1+$G$9)^(BT$28)))*(AD64),0))</f>
        <v/>
      </c>
      <c r="BU64" s="362" t="str">
        <f>IF(Table1[[#This Row],[Hospital name (Autofills)]]="","",IFERROR(($O64*((1+$G$9)^(BU$28)))*(AE64),0))</f>
        <v/>
      </c>
      <c r="BV64" s="362" t="str">
        <f>IF(Table1[[#This Row],[Hospital name (Autofills)]]="","",IFERROR(($O64*((1+$G$9)^(BV$28)))*(AF64),0))</f>
        <v/>
      </c>
      <c r="BW64" s="362" t="str">
        <f>IF(Table1[[#This Row],[Hospital name (Autofills)]]="","",IFERROR(($O64*((1+$G$9)^(BW$28)))*(AG64),0))</f>
        <v/>
      </c>
      <c r="BX64" s="362" t="str">
        <f>IF(Table1[[#This Row],[Hospital name (Autofills)]]="","",IFERROR(($O64*((1+$G$9)^(BX$28)))*(AH64),0))</f>
        <v/>
      </c>
      <c r="BY64" s="362" t="str">
        <f>IF(Table1[[#This Row],[Hospital name (Autofills)]]="","",IFERROR(($O64*((1+$G$9)^(BY$28)))*(AI64),0))</f>
        <v/>
      </c>
      <c r="BZ64" s="362" t="str">
        <f>IF(Table1[[#This Row],[Hospital name (Autofills)]]="","",IFERROR(($O64*((1+$G$9)^(BZ$28)))*(AJ64),0))</f>
        <v/>
      </c>
      <c r="CA64" s="370" t="str">
        <f>IF(Table1[[#This Row],[Hospital name (Autofills)]]="","",IFERROR(($O64*((1+$G$9)^(CA$28)))*(AK64),0))</f>
        <v/>
      </c>
      <c r="CB64" s="343" t="str">
        <f>IF(Table1[[#This Row],[Hospital name (Autofills)]]="","",IFERROR(($O64*((1+$G$9)^(CB$28)))*(AM64),0))</f>
        <v/>
      </c>
      <c r="CC64" s="362" t="str">
        <f>IF(Table1[[#This Row],[Hospital name (Autofills)]]="","",IFERROR(($O64*((1+$G$9)^(CC$28)))*(AN64),0))</f>
        <v/>
      </c>
      <c r="CD64" s="362" t="str">
        <f>IF(Table1[[#This Row],[Hospital name (Autofills)]]="","",IFERROR(($O64*((1+$G$9)^(CD$28)))*(AO64),0))</f>
        <v/>
      </c>
      <c r="CE64" s="362" t="str">
        <f>IF(Table1[[#This Row],[Hospital name (Autofills)]]="","",IFERROR(($O64*((1+$G$9)^(CE$28)))*(AP64),0))</f>
        <v/>
      </c>
      <c r="CF64" s="362" t="str">
        <f>IF(Table1[[#This Row],[Hospital name (Autofills)]]="","",IFERROR(($O64*((1+$G$9)^(CF$28)))*(AQ64),0))</f>
        <v/>
      </c>
      <c r="CG64" s="362" t="str">
        <f>IF(Table1[[#This Row],[Hospital name (Autofills)]]="","",IFERROR(($O64*((1+$G$9)^(CG$28)))*(AR64),0))</f>
        <v/>
      </c>
      <c r="CH64" s="362" t="str">
        <f>IF(Table1[[#This Row],[Hospital name (Autofills)]]="","",IFERROR(($O64*((1+$G$9)^(CH$28)))*(AS64),0))</f>
        <v/>
      </c>
      <c r="CI64" s="362" t="str">
        <f>IF(Table1[[#This Row],[Hospital name (Autofills)]]="","",IFERROR(($O64*((1+$G$9)^(CI$28)))*(AT64),0))</f>
        <v/>
      </c>
      <c r="CJ64" s="362" t="str">
        <f>IF(Table1[[#This Row],[Hospital name (Autofills)]]="","",IFERROR(($O64*((1+$G$9)^(CJ$28)))*(AU64),0))</f>
        <v/>
      </c>
      <c r="CK64" s="344" t="str">
        <f>IF(Table1[[#This Row],[Hospital name (Autofills)]]="","",IFERROR(($O64*((1+$G$9)^(CK$28)))*(AV64),0))</f>
        <v/>
      </c>
      <c r="CL64" s="357" t="str">
        <f>IF(Table1[[#This Row],[Hospital name (Autofills)]]="","",IFERROR(($O64*((1+$G$9)^(CL$28)))*(AX64),0))</f>
        <v/>
      </c>
      <c r="CM64" s="362" t="str">
        <f>IF(Table1[[#This Row],[Hospital name (Autofills)]]="","",IFERROR(($O64*((1+$G$9)^(CM$28)))*(AY64),0))</f>
        <v/>
      </c>
      <c r="CN64" s="362" t="str">
        <f>IF(Table1[[#This Row],[Hospital name (Autofills)]]="","",IFERROR(($O64*((1+$G$9)^(CN$28)))*(AZ64),0))</f>
        <v/>
      </c>
      <c r="CO64" s="362" t="str">
        <f>IF(Table1[[#This Row],[Hospital name (Autofills)]]="","",IFERROR(($O64*((1+$G$9)^(CO$28)))*(BA64),0))</f>
        <v/>
      </c>
      <c r="CP64" s="362" t="str">
        <f>IF(Table1[[#This Row],[Hospital name (Autofills)]]="","",IFERROR(($O64*((1+$G$9)^(CP$28)))*(BB64),0))</f>
        <v/>
      </c>
      <c r="CQ64" s="362" t="str">
        <f>IF(Table1[[#This Row],[Hospital name (Autofills)]]="","",IFERROR(($O64*((1+$G$9)^(CQ$28)))*(BC64),0))</f>
        <v/>
      </c>
      <c r="CR64" s="362" t="str">
        <f>IF(Table1[[#This Row],[Hospital name (Autofills)]]="","",IFERROR(($O64*((1+$G$9)^(CR$28)))*(BD64),0))</f>
        <v/>
      </c>
      <c r="CS64" s="362" t="str">
        <f>IF(Table1[[#This Row],[Hospital name (Autofills)]]="","",IFERROR(($O64*((1+$G$9)^(CS$28)))*(BE64),0))</f>
        <v/>
      </c>
      <c r="CT64" s="362" t="str">
        <f>IF(Table1[[#This Row],[Hospital name (Autofills)]]="","",IFERROR(($O64*((1+$G$9)^(CT$28)))*(BF64),0))</f>
        <v/>
      </c>
      <c r="CU64" s="362" t="str">
        <f>IF(Table1[[#This Row],[Hospital name (Autofills)]]="","",IFERROR(($O64*((1+$G$9)^(CU$28)))*(BG64),0))</f>
        <v/>
      </c>
      <c r="CV64" s="371" t="str">
        <f>IF(Table1[[#This Row],[Hospital name (Autofills)]]="","",BH64-BR64)</f>
        <v/>
      </c>
      <c r="CW64" s="372" t="str">
        <f>IF(Table1[[#This Row],[Hospital name (Autofills)]]="","",BI64-BS64)</f>
        <v/>
      </c>
      <c r="CX64" s="372" t="str">
        <f>IF(Table1[[#This Row],[Hospital name (Autofills)]]="","",BJ64-BT64)</f>
        <v/>
      </c>
      <c r="CY64" s="372" t="str">
        <f>IF(Table1[[#This Row],[Hospital name (Autofills)]]="","",BK64-BU64)</f>
        <v/>
      </c>
      <c r="CZ64" s="372" t="str">
        <f>IF(Table1[[#This Row],[Hospital name (Autofills)]]="","",BL64-BV64)</f>
        <v/>
      </c>
      <c r="DA64" s="372" t="str">
        <f>IF(Table1[[#This Row],[Hospital name (Autofills)]]="","",BM64-BW64)</f>
        <v/>
      </c>
      <c r="DB64" s="372" t="str">
        <f>IF(Table1[[#This Row],[Hospital name (Autofills)]]="","",BN64-BX64)</f>
        <v/>
      </c>
      <c r="DC64" s="372" t="str">
        <f>IF(Table1[[#This Row],[Hospital name (Autofills)]]="","",BO64-BY64)</f>
        <v/>
      </c>
      <c r="DD64" s="372" t="str">
        <f>IF(Table1[[#This Row],[Hospital name (Autofills)]]="","",BP64-BZ64)</f>
        <v/>
      </c>
      <c r="DE64" s="373" t="str">
        <f>IF(Table1[[#This Row],[Hospital name (Autofills)]]="","",BQ64-CA64)</f>
        <v/>
      </c>
      <c r="DF64" s="375" t="str">
        <f>IF(Table1[[#This Row],[Hospital name (Autofills)]]="","",SUM(Table1[[#This Row],[Year 1 Savings with Price Growth Cap Alone (millions)]:[Year 10 Savings with Price Growth Cap Alone (millions)]]))</f>
        <v/>
      </c>
      <c r="DG64" s="376" t="str">
        <f>IF(Table1[[#This Row],[Hospital name (Autofills)]]="","",BH64-CB64)</f>
        <v/>
      </c>
      <c r="DH64" s="377" t="str">
        <f>IF(Table1[[#This Row],[Hospital name (Autofills)]]="","",BI64-CC64)</f>
        <v/>
      </c>
      <c r="DI64" s="377" t="str">
        <f>IF(Table1[[#This Row],[Hospital name (Autofills)]]="","",BJ64-CD64)</f>
        <v/>
      </c>
      <c r="DJ64" s="377" t="str">
        <f>IF(Table1[[#This Row],[Hospital name (Autofills)]]="","",BK64-CE64)</f>
        <v/>
      </c>
      <c r="DK64" s="377" t="str">
        <f>IF(Table1[[#This Row],[Hospital name (Autofills)]]="","",BL64-CF64)</f>
        <v/>
      </c>
      <c r="DL64" s="377" t="str">
        <f>IF(Table1[[#This Row],[Hospital name (Autofills)]]="","",BM64-CG64)</f>
        <v/>
      </c>
      <c r="DM64" s="377" t="str">
        <f>IF(Table1[[#This Row],[Hospital name (Autofills)]]="","",BN64-CH64)</f>
        <v/>
      </c>
      <c r="DN64" s="377" t="str">
        <f>IF(Table1[[#This Row],[Hospital name (Autofills)]]="","",BO64-CI64)</f>
        <v/>
      </c>
      <c r="DO64" s="377" t="str">
        <f>IF(Table1[[#This Row],[Hospital name (Autofills)]]="","",BP64-CJ64)</f>
        <v/>
      </c>
      <c r="DP64" s="377" t="str">
        <f>IF(Table1[[#This Row],[Hospital name (Autofills)]]="","",BQ64-CK64)</f>
        <v/>
      </c>
      <c r="DQ64" s="344" t="str">
        <f>IF(Table1[[#This Row],[Hospital name (Autofills)]]="","",SUM(Table1[[#This Row],[Year 1 Savings with Price Growth Cap + Price Cap (No Glide Path) (millions)]:[Year 10 Savings with Price Growth Cap + Price Cap (No Glide Path) (millions)]]))</f>
        <v/>
      </c>
      <c r="DR64" s="363" t="str">
        <f>IF(Table1[[#This Row],[Hospital name (Autofills)]]="","",BH64-CL64)</f>
        <v/>
      </c>
      <c r="DS64" s="364" t="str">
        <f>IF(Table1[[#This Row],[Hospital name (Autofills)]]="","",BI64-CM64)</f>
        <v/>
      </c>
      <c r="DT64" s="364" t="str">
        <f>IF(Table1[[#This Row],[Hospital name (Autofills)]]="","",BJ64-CN64)</f>
        <v/>
      </c>
      <c r="DU64" s="364" t="str">
        <f>IF(Table1[[#This Row],[Hospital name (Autofills)]]="","",BK64-CO64)</f>
        <v/>
      </c>
      <c r="DV64" s="364" t="str">
        <f>IF(Table1[[#This Row],[Hospital name (Autofills)]]="","",BL64-CP64)</f>
        <v/>
      </c>
      <c r="DW64" s="364" t="str">
        <f>IF(Table1[[#This Row],[Hospital name (Autofills)]]="","",BM64-CQ64)</f>
        <v/>
      </c>
      <c r="DX64" s="364" t="str">
        <f>IF(Table1[[#This Row],[Hospital name (Autofills)]]="","",BN64-CR64)</f>
        <v/>
      </c>
      <c r="DY64" s="364" t="str">
        <f>IF(Table1[[#This Row],[Hospital name (Autofills)]]="","",BO64-CS64)</f>
        <v/>
      </c>
      <c r="DZ64" s="364" t="str">
        <f>IF(Table1[[#This Row],[Hospital name (Autofills)]]="","",BP64-CT64)</f>
        <v/>
      </c>
      <c r="EA64" s="364" t="str">
        <f>IF(Table1[[#This Row],[Hospital name (Autofills)]]="","",BQ64-CU64)</f>
        <v/>
      </c>
      <c r="EB64" s="365" t="str">
        <f>IF(Table1[[#This Row],[Hospital name (Autofills)]]="","",SUM(Table1[[#This Row],[Year 1 Savings with Price Growth Cap + Price Cap Glide Path (millions)]:[Year 10 Savings with Price Growth Cap + Price Cap Glide Path (millions)]]))</f>
        <v/>
      </c>
      <c r="ED64" s="131"/>
    </row>
    <row r="65" spans="2:134" ht="12" customHeight="1">
      <c r="B65" s="292"/>
      <c r="C65" s="337" t="str">
        <f>IF(B65=0,"",_xlfn.XLOOKUP(B65,'4. User Repricing Data'!A:A,'4. User Repricing Data'!B:B,""))</f>
        <v/>
      </c>
      <c r="D65" s="292" t="str">
        <f>IF(B65=0,"",_xlfn.XLOOKUP(B65,'4. User Repricing Data'!A:A,'4. User Repricing Data'!D:D,""))</f>
        <v/>
      </c>
      <c r="E65" s="108" t="str">
        <f>IF(B65=0,"",_xlfn.XLOOKUP(B65,'4. User Repricing Data'!A:A,'4. User Repricing Data'!F:F,""))</f>
        <v/>
      </c>
      <c r="F65" s="338" t="str">
        <f>IF(B65=0,"",_xlfn.XLOOKUP(B65,'4. User Repricing Data'!A:A,'4. User Repricing Data'!E:E,""))</f>
        <v/>
      </c>
      <c r="G65" s="108" t="str">
        <f>IF(G$29="CAH",Table1[[#This Row],[CAH? (Y/N) (Autofills)]],"")</f>
        <v/>
      </c>
      <c r="H65" s="109" t="str">
        <f>IF(H$29="CAH",Table1[[#This Row],[CAH? (Y/N) (Autofills)]],"")</f>
        <v/>
      </c>
      <c r="I65" s="366" t="str">
        <f>IF(Table1[[#This Row],[Hospital name (Autofills)]]="","",IF(OR(AND(G65="Y",$G$17="Y"),AND(H65="Y",$G$18="Y")),"Y","N"))</f>
        <v/>
      </c>
      <c r="J65" s="366" t="str">
        <f>IF(Table1[[#This Row],[Hospital name (Autofills)]]="","",IF(OR(AND(G65="Y",$G$22="Y",$G$19="Y"),AND(H65="Y",$G$23="Y",$G$19="Y")),"Y","N"))</f>
        <v/>
      </c>
      <c r="K65" s="364" t="str">
        <f>IF(Table1[[#This Row],[Hospital name (Autofills)]]="","",_xlfn.XLOOKUP(B65,'4. User Repricing Data'!A:A,'4. User Repricing Data'!G:G))</f>
        <v/>
      </c>
      <c r="L65" s="364" t="str">
        <f>IF(Table1[[#This Row],[Hospital name (Autofills)]]="","",_xlfn.XLOOKUP(B65,'4. User Repricing Data'!A:A,'4. User Repricing Data'!H:H))</f>
        <v/>
      </c>
      <c r="M65" s="342" t="str">
        <f>IF(Table1[[#This Row],[Hospital name (Autofills)]]="","",((1+G$7)^G$6-1))</f>
        <v/>
      </c>
      <c r="N65" s="343" t="str">
        <f>IF(Table1[[#This Row],[Hospital name (Autofills)]]="","",IFERROR(K65*(1+Table1[[#This Row],[Cumulative Inflation Adjustment (Autofills)]]),0))</f>
        <v/>
      </c>
      <c r="O65" s="344" t="str">
        <f>IF(Table1[[#This Row],[Hospital name (Autofills)]]="","",IFERROR(L65*(1+Table1[[#This Row],[Cumulative Inflation Adjustment (Autofills)]]),0))</f>
        <v/>
      </c>
      <c r="P65" s="345" t="str">
        <f>IF(Table1[[#This Row],[Hospital name (Autofills)]]="","",IFERROR(N65/O65,0))</f>
        <v/>
      </c>
      <c r="Q65" s="346" t="str">
        <f>IF(Table1[[#This Row],[Hospital name (Autofills)]]="","",IFERROR(($N65*($G$10+1)^Q$28)/($O65*($G$9+1)^Q$28),0))</f>
        <v/>
      </c>
      <c r="R65" s="346" t="str">
        <f>IF(Table1[[#This Row],[Hospital name (Autofills)]]="","",IFERROR(($N65*($G$10+1)^R$28)/($O65*($G$9+1)^R$28),0))</f>
        <v/>
      </c>
      <c r="S65" s="346" t="str">
        <f>IF(Table1[[#This Row],[Hospital name (Autofills)]]="","",IFERROR(($N65*($G$10+1)^S$28)/($O65*($G$9+1)^S$28),0))</f>
        <v/>
      </c>
      <c r="T65" s="346" t="str">
        <f>IF(Table1[[#This Row],[Hospital name (Autofills)]]="","",IFERROR(($N65*($G$10+1)^T$28)/($O65*($G$9+1)^T$28),0))</f>
        <v/>
      </c>
      <c r="U65" s="346" t="str">
        <f>IF(Table1[[#This Row],[Hospital name (Autofills)]]="","",IFERROR(($N65*($G$10+1)^U$28)/($O65*($G$9+1)^U$28),0))</f>
        <v/>
      </c>
      <c r="V65" s="346" t="str">
        <f>IF(Table1[[#This Row],[Hospital name (Autofills)]]="","",IFERROR(($N65*($G$10+1)^V$28)/($O65*($G$9+1)^V$28),0))</f>
        <v/>
      </c>
      <c r="W65" s="346" t="str">
        <f>IF(Table1[[#This Row],[Hospital name (Autofills)]]="","",IFERROR(($N65*($G$10+1)^W$28)/($O65*($G$9+1)^W$28),0))</f>
        <v/>
      </c>
      <c r="X65" s="346" t="str">
        <f>IF(Table1[[#This Row],[Hospital name (Autofills)]]="","",IFERROR(($N65*($G$10+1)^X$28)/($O65*($G$9+1)^X$28),0))</f>
        <v/>
      </c>
      <c r="Y65" s="346" t="str">
        <f>IF(Table1[[#This Row],[Hospital name (Autofills)]]="","",IFERROR(($N65*($G$10+1)^Y$28)/($O65*($G$9+1)^Y$28),0))</f>
        <v/>
      </c>
      <c r="Z65" s="346" t="str">
        <f>IF(Table1[[#This Row],[Hospital name (Autofills)]]="","",IFERROR(($N65*($G$10+1)^Z$28)/($O65*($G$9+1)^Z$28),0))</f>
        <v/>
      </c>
      <c r="AA65" s="345" t="str">
        <f>IF(Table1[[#This Row],[Hospital name (Autofills)]]="","",IFERROR(N65/O65,0))</f>
        <v/>
      </c>
      <c r="AB65" s="368" t="str">
        <f>IF(Table1[[#This Row],[Hospital name (Autofills)]]="","",IFERROR(IF($J65="Y",Q65,IF($G$19="N",Q65,($N65*($G$10+1)^IF(AB$28&lt;$G$21,AB$28,$G$21-1)*($G$20+1)^(MAX((AB$28-$G$21+1),0)))/($O65*($G$9+1)^AB$28))),0))</f>
        <v/>
      </c>
      <c r="AC65" s="368" t="str">
        <f>IF(Table1[[#This Row],[Hospital name (Autofills)]]="","",IFERROR(IF($J65="Y",R65,IF($G$19="N",R65,($N65*($G$10+1)^IF(AC$28&lt;$G$21,AC$28,$G$21-1)*($G$20+1)^(MAX((AC$28-$G$21+1),0)))/($O65*($G$9+1)^AC$28))),0))</f>
        <v/>
      </c>
      <c r="AD65" s="368" t="str">
        <f>IF(Table1[[#This Row],[Hospital name (Autofills)]]="","",IFERROR(IF($J65="Y",S65,IF($G$19="N",S65,($N65*($G$10+1)^IF(AD$28&lt;$G$21,AD$28,$G$21-1)*($G$20+1)^(MAX((AD$28-$G$21+1),0)))/($O65*($G$9+1)^AD$28))),0))</f>
        <v/>
      </c>
      <c r="AE65" s="368" t="str">
        <f>IF(Table1[[#This Row],[Hospital name (Autofills)]]="","",IFERROR(IF($J65="Y",T65,IF($G$19="N",T65,($N65*($G$10+1)^IF(AE$28&lt;$G$21,AE$28,$G$21-1)*($G$20+1)^(MAX((AE$28-$G$21+1),0)))/($O65*($G$9+1)^AE$28))),0))</f>
        <v/>
      </c>
      <c r="AF65" s="368" t="str">
        <f>IF(Table1[[#This Row],[Hospital name (Autofills)]]="","",IFERROR(IF($J65="Y",U65,IF($G$19="N",U65,($N65*($G$10+1)^IF(AF$28&lt;$G$21,AF$28,$G$21-1)*($G$20+1)^(MAX((AF$28-$G$21+1),0)))/($O65*($G$9+1)^AF$28))),0))</f>
        <v/>
      </c>
      <c r="AG65" s="368" t="str">
        <f>IF(Table1[[#This Row],[Hospital name (Autofills)]]="","",IFERROR(IF($J65="Y",V65,IF($G$19="N",V65,($N65*($G$10+1)^IF(AG$28&lt;$G$21,AG$28,$G$21-1)*($G$20+1)^(MAX((AG$28-$G$21+1),0)))/($O65*($G$9+1)^AG$28))),0))</f>
        <v/>
      </c>
      <c r="AH65" s="368" t="str">
        <f>IF(Table1[[#This Row],[Hospital name (Autofills)]]="","",IFERROR(IF($J65="Y",W65,IF($G$19="N",W65,($N65*($G$10+1)^IF(AH$28&lt;$G$21,AH$28,$G$21-1)*($G$20+1)^(MAX((AH$28-$G$21+1),0)))/($O65*($G$9+1)^AH$28))),0))</f>
        <v/>
      </c>
      <c r="AI65" s="368" t="str">
        <f>IF(Table1[[#This Row],[Hospital name (Autofills)]]="","",IFERROR(IF($J65="Y",X65,IF($G$19="N",X65,($N65*($G$10+1)^IF(AI$28&lt;$G$21,AI$28,$G$21-1)*($G$20+1)^(MAX((AI$28-$G$21+1),0)))/($O65*($G$9+1)^AI$28))),0))</f>
        <v/>
      </c>
      <c r="AJ65" s="368" t="str">
        <f>IF(Table1[[#This Row],[Hospital name (Autofills)]]="","",IFERROR(IF($J65="Y",Y65,IF($G$19="N",Y65,($N65*($G$10+1)^IF(AJ$28&lt;$G$21,AJ$28,$G$21-1)*($G$20+1)^(MAX((AJ$28-$G$21+1),0)))/($O65*($G$9+1)^AJ$28))),0))</f>
        <v/>
      </c>
      <c r="AK65" s="368" t="str">
        <f>IF(Table1[[#This Row],[Hospital name (Autofills)]]="","",IFERROR(IF($J65="Y",Z65,IF($G$19="N",Z65,($N65*($G$10+1)^IF(AK$28&lt;$G$21,AK$28,$G$21-1)*($G$20+1)^(MAX((AK$28-$G$21+1),0)))/($O65*($G$9+1)^AK$28))),0))</f>
        <v/>
      </c>
      <c r="AL65" s="349" t="str">
        <f t="shared" si="0"/>
        <v/>
      </c>
      <c r="AM65" s="350" t="str">
        <f>IF(Table1[[#This Row],[Hospital name (Autofills)]]="","",IF(AND($I65="Y", $G$17="Y"), AB65,
    IF(OR(AND($G$13="Y", AM$28 &gt;= $G$14), $G$13="N"),
        IF(OR(AB65 &gt;= $G$12, AL65 = $G$12),
            $G$12,
            AB65),
        AB65))
)</f>
        <v/>
      </c>
      <c r="AN65" s="350" t="str">
        <f>IF(Table1[[#This Row],[Hospital name (Autofills)]]="","",IF(AND($I65="Y", $G$17="Y"), AC65,
    IF(OR(AND($G$13="Y", AN$28 &gt;= $G$14), $G$13="N"),
        IF(OR(AC65 &gt;= $G$12, AM65 = $G$12),
            $G$12,
            AC65),
        AC65)
))</f>
        <v/>
      </c>
      <c r="AO65" s="350" t="str">
        <f>IF(Table1[[#This Row],[Hospital name (Autofills)]]="","",IF(AND($I65="Y", $G$17="Y"), AD65,
    IF(OR(AND($G$13="Y", AO$28 &gt;= $G$14), $G$13="N"),
        IF(OR(AD65 &gt;= $G$12, AN65 = $G$12),
            MIN(AD65,$G$12),
            AD65),
        AD65)
))</f>
        <v/>
      </c>
      <c r="AP65" s="350" t="str">
        <f>IF(Table1[[#This Row],[Hospital name (Autofills)]]="","",IF(AND($I65="Y", $G$17="Y"), AE65,
    IF(OR(AND($G$13="Y", AP$28 &gt;= $G$14), $G$13="N"),
        IF(OR(AE65 &gt;= $G$12, AO65 = $G$12),
            MIN(AE65,$G$12),
            AE65),
        AE65)
))</f>
        <v/>
      </c>
      <c r="AQ65" s="350" t="str">
        <f>IF(Table1[[#This Row],[Hospital name (Autofills)]]="","",IF(AND($I65="Y", $G$17="Y"), AF65,
    IF(OR(AND($G$13="Y", AQ$28 &gt;= $G$14), $G$13="N"),
        IF(OR(AF65 &gt;= $G$12, AP65 = $G$12),
            MIN(AF65,$G$12),
            AF65),
        AF65)
))</f>
        <v/>
      </c>
      <c r="AR65" s="350" t="str">
        <f>IF(Table1[[#This Row],[Hospital name (Autofills)]]="","",IF(AND($I65="Y", $G$17="Y"), AG65,
    IF(OR(AND($G$13="Y", AR$28 &gt;= $G$14), $G$13="N"),
        IF(OR(AG65 &gt;= $G$12, AQ65 = $G$12),
            MIN(AG65,$G$12),
            AG65),
        AG65)
))</f>
        <v/>
      </c>
      <c r="AS65" s="350" t="str">
        <f>IF(Table1[[#This Row],[Hospital name (Autofills)]]="","",IF(AND($I65="Y", $G$17="Y"), AH65,
    IF(OR(AND($G$13="Y", AS$28 &gt;= $G$14), $G$13="N"),
        IF(OR(AH65 &gt;= $G$12, AR65 = $G$12),
            MIN(AH65,$G$12),
            AH65),
        AH65)
))</f>
        <v/>
      </c>
      <c r="AT65" s="350" t="str">
        <f>IF(Table1[[#This Row],[Hospital name (Autofills)]]="","",IF(AND($I65="Y", $G$17="Y"), AI65,
    IF(OR(AND($G$13="Y", AT$28 &gt;= $G$14), $G$13="N"),
        IF(OR(AI65 &gt;= $G$12, AS65 = $G$12),
            MIN(AI65,$G$12),
            AI65),
        AI65)
))</f>
        <v/>
      </c>
      <c r="AU65" s="350" t="str">
        <f>IF(Table1[[#This Row],[Hospital name (Autofills)]]="","",IF(AND($I65="Y", $G$17="Y"), AJ65,
    IF(OR(AND($G$13="Y", AU$28 &gt;= $G$14), $G$13="N"),
        IF(OR(AJ65 &gt;= $G$12, AT65 = $G$12),
            MIN(AJ65,$G$12),
            AJ65),
        AJ65)
))</f>
        <v/>
      </c>
      <c r="AV65" s="350" t="str">
        <f>IF(Table1[[#This Row],[Hospital name (Autofills)]]="","",IF(AND($I65="Y", $G$17="Y"), AK65,
    IF(OR(AND($G$13="Y", AV$28 &gt;= $G$14), $G$13="N"),
        IF(OR(AK65 &gt;= $G$12, AU65 = $G$12),
            MIN(AK65,$G$12),
            AK65),
        AK65)
))</f>
        <v/>
      </c>
      <c r="AW65" s="345" t="str">
        <f>IFERROR(Table1[[#This Row],[Year 0 Relative Price]],"")</f>
        <v/>
      </c>
      <c r="AX65" s="350" t="str">
        <f t="shared" si="11"/>
        <v/>
      </c>
      <c r="AY65" s="350" t="str">
        <f t="shared" si="12"/>
        <v/>
      </c>
      <c r="AZ65" s="350" t="str">
        <f t="shared" si="13"/>
        <v/>
      </c>
      <c r="BA65" s="350" t="str">
        <f t="shared" si="14"/>
        <v/>
      </c>
      <c r="BB65" s="350" t="str">
        <f t="shared" si="15"/>
        <v/>
      </c>
      <c r="BC65" s="350" t="str">
        <f t="shared" si="16"/>
        <v/>
      </c>
      <c r="BD65" s="350" t="str">
        <f t="shared" si="17"/>
        <v/>
      </c>
      <c r="BE65" s="350" t="str">
        <f t="shared" si="18"/>
        <v/>
      </c>
      <c r="BF65" s="350" t="str">
        <f t="shared" si="19"/>
        <v/>
      </c>
      <c r="BG65" s="351" t="str">
        <f t="shared" si="20"/>
        <v/>
      </c>
      <c r="BH65" s="352" t="str">
        <f>IF(Table1[[#This Row],[Hospital name (Autofills)]]="","",IFERROR($N65*($G$10+1)^BH$28,0))</f>
        <v/>
      </c>
      <c r="BI65" s="353" t="str">
        <f>IF(Table1[[#This Row],[Hospital name (Autofills)]]="","",IFERROR($N65*($G$10+1)^BI$28,0))</f>
        <v/>
      </c>
      <c r="BJ65" s="353" t="str">
        <f>IF(Table1[[#This Row],[Hospital name (Autofills)]]="","",IFERROR($N65*($G$10+1)^BJ$28,0))</f>
        <v/>
      </c>
      <c r="BK65" s="353" t="str">
        <f>IF(Table1[[#This Row],[Hospital name (Autofills)]]="","",IFERROR($N65*($G$10+1)^BK$28,0))</f>
        <v/>
      </c>
      <c r="BL65" s="353" t="str">
        <f>IF(Table1[[#This Row],[Hospital name (Autofills)]]="","",IFERROR($N65*($G$10+1)^BL$28,0))</f>
        <v/>
      </c>
      <c r="BM65" s="353" t="str">
        <f>IF(Table1[[#This Row],[Hospital name (Autofills)]]="","",IFERROR($N65*($G$10+1)^BM$28,0))</f>
        <v/>
      </c>
      <c r="BN65" s="353" t="str">
        <f>IF(Table1[[#This Row],[Hospital name (Autofills)]]="","",IFERROR($N65*($G$10+1)^BN$28,0))</f>
        <v/>
      </c>
      <c r="BO65" s="353" t="str">
        <f>IF(Table1[[#This Row],[Hospital name (Autofills)]]="","",IFERROR($N65*($G$10+1)^BO$28,0))</f>
        <v/>
      </c>
      <c r="BP65" s="353" t="str">
        <f>IF(Table1[[#This Row],[Hospital name (Autofills)]]="","",IFERROR($N65*($G$10+1)^BP$28,0))</f>
        <v/>
      </c>
      <c r="BQ65" s="354" t="str">
        <f>IF(Table1[[#This Row],[Hospital name (Autofills)]]="","",IFERROR($N65*($G$10+1)^BQ$28,0))</f>
        <v/>
      </c>
      <c r="BR65" s="357" t="str">
        <f>IF(Table1[[#This Row],[Hospital name (Autofills)]]="","",IFERROR(($O65*((1+$G$9)^(BR$28)))*(AB65),0))</f>
        <v/>
      </c>
      <c r="BS65" s="362" t="str">
        <f>IF(Table1[[#This Row],[Hospital name (Autofills)]]="","",IFERROR(($O65*((1+$G$9)^(BS$28)))*(AC65),0))</f>
        <v/>
      </c>
      <c r="BT65" s="362" t="str">
        <f>IF(Table1[[#This Row],[Hospital name (Autofills)]]="","",IFERROR(($O65*((1+$G$9)^(BT$28)))*(AD65),0))</f>
        <v/>
      </c>
      <c r="BU65" s="362" t="str">
        <f>IF(Table1[[#This Row],[Hospital name (Autofills)]]="","",IFERROR(($O65*((1+$G$9)^(BU$28)))*(AE65),0))</f>
        <v/>
      </c>
      <c r="BV65" s="362" t="str">
        <f>IF(Table1[[#This Row],[Hospital name (Autofills)]]="","",IFERROR(($O65*((1+$G$9)^(BV$28)))*(AF65),0))</f>
        <v/>
      </c>
      <c r="BW65" s="362" t="str">
        <f>IF(Table1[[#This Row],[Hospital name (Autofills)]]="","",IFERROR(($O65*((1+$G$9)^(BW$28)))*(AG65),0))</f>
        <v/>
      </c>
      <c r="BX65" s="362" t="str">
        <f>IF(Table1[[#This Row],[Hospital name (Autofills)]]="","",IFERROR(($O65*((1+$G$9)^(BX$28)))*(AH65),0))</f>
        <v/>
      </c>
      <c r="BY65" s="362" t="str">
        <f>IF(Table1[[#This Row],[Hospital name (Autofills)]]="","",IFERROR(($O65*((1+$G$9)^(BY$28)))*(AI65),0))</f>
        <v/>
      </c>
      <c r="BZ65" s="362" t="str">
        <f>IF(Table1[[#This Row],[Hospital name (Autofills)]]="","",IFERROR(($O65*((1+$G$9)^(BZ$28)))*(AJ65),0))</f>
        <v/>
      </c>
      <c r="CA65" s="370" t="str">
        <f>IF(Table1[[#This Row],[Hospital name (Autofills)]]="","",IFERROR(($O65*((1+$G$9)^(CA$28)))*(AK65),0))</f>
        <v/>
      </c>
      <c r="CB65" s="343" t="str">
        <f>IF(Table1[[#This Row],[Hospital name (Autofills)]]="","",IFERROR(($O65*((1+$G$9)^(CB$28)))*(AM65),0))</f>
        <v/>
      </c>
      <c r="CC65" s="362" t="str">
        <f>IF(Table1[[#This Row],[Hospital name (Autofills)]]="","",IFERROR(($O65*((1+$G$9)^(CC$28)))*(AN65),0))</f>
        <v/>
      </c>
      <c r="CD65" s="362" t="str">
        <f>IF(Table1[[#This Row],[Hospital name (Autofills)]]="","",IFERROR(($O65*((1+$G$9)^(CD$28)))*(AO65),0))</f>
        <v/>
      </c>
      <c r="CE65" s="362" t="str">
        <f>IF(Table1[[#This Row],[Hospital name (Autofills)]]="","",IFERROR(($O65*((1+$G$9)^(CE$28)))*(AP65),0))</f>
        <v/>
      </c>
      <c r="CF65" s="362" t="str">
        <f>IF(Table1[[#This Row],[Hospital name (Autofills)]]="","",IFERROR(($O65*((1+$G$9)^(CF$28)))*(AQ65),0))</f>
        <v/>
      </c>
      <c r="CG65" s="362" t="str">
        <f>IF(Table1[[#This Row],[Hospital name (Autofills)]]="","",IFERROR(($O65*((1+$G$9)^(CG$28)))*(AR65),0))</f>
        <v/>
      </c>
      <c r="CH65" s="362" t="str">
        <f>IF(Table1[[#This Row],[Hospital name (Autofills)]]="","",IFERROR(($O65*((1+$G$9)^(CH$28)))*(AS65),0))</f>
        <v/>
      </c>
      <c r="CI65" s="362" t="str">
        <f>IF(Table1[[#This Row],[Hospital name (Autofills)]]="","",IFERROR(($O65*((1+$G$9)^(CI$28)))*(AT65),0))</f>
        <v/>
      </c>
      <c r="CJ65" s="362" t="str">
        <f>IF(Table1[[#This Row],[Hospital name (Autofills)]]="","",IFERROR(($O65*((1+$G$9)^(CJ$28)))*(AU65),0))</f>
        <v/>
      </c>
      <c r="CK65" s="344" t="str">
        <f>IF(Table1[[#This Row],[Hospital name (Autofills)]]="","",IFERROR(($O65*((1+$G$9)^(CK$28)))*(AV65),0))</f>
        <v/>
      </c>
      <c r="CL65" s="357" t="str">
        <f>IF(Table1[[#This Row],[Hospital name (Autofills)]]="","",IFERROR(($O65*((1+$G$9)^(CL$28)))*(AX65),0))</f>
        <v/>
      </c>
      <c r="CM65" s="362" t="str">
        <f>IF(Table1[[#This Row],[Hospital name (Autofills)]]="","",IFERROR(($O65*((1+$G$9)^(CM$28)))*(AY65),0))</f>
        <v/>
      </c>
      <c r="CN65" s="362" t="str">
        <f>IF(Table1[[#This Row],[Hospital name (Autofills)]]="","",IFERROR(($O65*((1+$G$9)^(CN$28)))*(AZ65),0))</f>
        <v/>
      </c>
      <c r="CO65" s="362" t="str">
        <f>IF(Table1[[#This Row],[Hospital name (Autofills)]]="","",IFERROR(($O65*((1+$G$9)^(CO$28)))*(BA65),0))</f>
        <v/>
      </c>
      <c r="CP65" s="362" t="str">
        <f>IF(Table1[[#This Row],[Hospital name (Autofills)]]="","",IFERROR(($O65*((1+$G$9)^(CP$28)))*(BB65),0))</f>
        <v/>
      </c>
      <c r="CQ65" s="362" t="str">
        <f>IF(Table1[[#This Row],[Hospital name (Autofills)]]="","",IFERROR(($O65*((1+$G$9)^(CQ$28)))*(BC65),0))</f>
        <v/>
      </c>
      <c r="CR65" s="362" t="str">
        <f>IF(Table1[[#This Row],[Hospital name (Autofills)]]="","",IFERROR(($O65*((1+$G$9)^(CR$28)))*(BD65),0))</f>
        <v/>
      </c>
      <c r="CS65" s="362" t="str">
        <f>IF(Table1[[#This Row],[Hospital name (Autofills)]]="","",IFERROR(($O65*((1+$G$9)^(CS$28)))*(BE65),0))</f>
        <v/>
      </c>
      <c r="CT65" s="362" t="str">
        <f>IF(Table1[[#This Row],[Hospital name (Autofills)]]="","",IFERROR(($O65*((1+$G$9)^(CT$28)))*(BF65),0))</f>
        <v/>
      </c>
      <c r="CU65" s="362" t="str">
        <f>IF(Table1[[#This Row],[Hospital name (Autofills)]]="","",IFERROR(($O65*((1+$G$9)^(CU$28)))*(BG65),0))</f>
        <v/>
      </c>
      <c r="CV65" s="371" t="str">
        <f>IF(Table1[[#This Row],[Hospital name (Autofills)]]="","",BH65-BR65)</f>
        <v/>
      </c>
      <c r="CW65" s="372" t="str">
        <f>IF(Table1[[#This Row],[Hospital name (Autofills)]]="","",BI65-BS65)</f>
        <v/>
      </c>
      <c r="CX65" s="372" t="str">
        <f>IF(Table1[[#This Row],[Hospital name (Autofills)]]="","",BJ65-BT65)</f>
        <v/>
      </c>
      <c r="CY65" s="372" t="str">
        <f>IF(Table1[[#This Row],[Hospital name (Autofills)]]="","",BK65-BU65)</f>
        <v/>
      </c>
      <c r="CZ65" s="372" t="str">
        <f>IF(Table1[[#This Row],[Hospital name (Autofills)]]="","",BL65-BV65)</f>
        <v/>
      </c>
      <c r="DA65" s="372" t="str">
        <f>IF(Table1[[#This Row],[Hospital name (Autofills)]]="","",BM65-BW65)</f>
        <v/>
      </c>
      <c r="DB65" s="372" t="str">
        <f>IF(Table1[[#This Row],[Hospital name (Autofills)]]="","",BN65-BX65)</f>
        <v/>
      </c>
      <c r="DC65" s="372" t="str">
        <f>IF(Table1[[#This Row],[Hospital name (Autofills)]]="","",BO65-BY65)</f>
        <v/>
      </c>
      <c r="DD65" s="372" t="str">
        <f>IF(Table1[[#This Row],[Hospital name (Autofills)]]="","",BP65-BZ65)</f>
        <v/>
      </c>
      <c r="DE65" s="373" t="str">
        <f>IF(Table1[[#This Row],[Hospital name (Autofills)]]="","",BQ65-CA65)</f>
        <v/>
      </c>
      <c r="DF65" s="375" t="str">
        <f>IF(Table1[[#This Row],[Hospital name (Autofills)]]="","",SUM(Table1[[#This Row],[Year 1 Savings with Price Growth Cap Alone (millions)]:[Year 10 Savings with Price Growth Cap Alone (millions)]]))</f>
        <v/>
      </c>
      <c r="DG65" s="376" t="str">
        <f>IF(Table1[[#This Row],[Hospital name (Autofills)]]="","",BH65-CB65)</f>
        <v/>
      </c>
      <c r="DH65" s="377" t="str">
        <f>IF(Table1[[#This Row],[Hospital name (Autofills)]]="","",BI65-CC65)</f>
        <v/>
      </c>
      <c r="DI65" s="377" t="str">
        <f>IF(Table1[[#This Row],[Hospital name (Autofills)]]="","",BJ65-CD65)</f>
        <v/>
      </c>
      <c r="DJ65" s="377" t="str">
        <f>IF(Table1[[#This Row],[Hospital name (Autofills)]]="","",BK65-CE65)</f>
        <v/>
      </c>
      <c r="DK65" s="377" t="str">
        <f>IF(Table1[[#This Row],[Hospital name (Autofills)]]="","",BL65-CF65)</f>
        <v/>
      </c>
      <c r="DL65" s="377" t="str">
        <f>IF(Table1[[#This Row],[Hospital name (Autofills)]]="","",BM65-CG65)</f>
        <v/>
      </c>
      <c r="DM65" s="377" t="str">
        <f>IF(Table1[[#This Row],[Hospital name (Autofills)]]="","",BN65-CH65)</f>
        <v/>
      </c>
      <c r="DN65" s="377" t="str">
        <f>IF(Table1[[#This Row],[Hospital name (Autofills)]]="","",BO65-CI65)</f>
        <v/>
      </c>
      <c r="DO65" s="377" t="str">
        <f>IF(Table1[[#This Row],[Hospital name (Autofills)]]="","",BP65-CJ65)</f>
        <v/>
      </c>
      <c r="DP65" s="377" t="str">
        <f>IF(Table1[[#This Row],[Hospital name (Autofills)]]="","",BQ65-CK65)</f>
        <v/>
      </c>
      <c r="DQ65" s="344" t="str">
        <f>IF(Table1[[#This Row],[Hospital name (Autofills)]]="","",SUM(Table1[[#This Row],[Year 1 Savings with Price Growth Cap + Price Cap (No Glide Path) (millions)]:[Year 10 Savings with Price Growth Cap + Price Cap (No Glide Path) (millions)]]))</f>
        <v/>
      </c>
      <c r="DR65" s="363" t="str">
        <f>IF(Table1[[#This Row],[Hospital name (Autofills)]]="","",BH65-CL65)</f>
        <v/>
      </c>
      <c r="DS65" s="364" t="str">
        <f>IF(Table1[[#This Row],[Hospital name (Autofills)]]="","",BI65-CM65)</f>
        <v/>
      </c>
      <c r="DT65" s="364" t="str">
        <f>IF(Table1[[#This Row],[Hospital name (Autofills)]]="","",BJ65-CN65)</f>
        <v/>
      </c>
      <c r="DU65" s="364" t="str">
        <f>IF(Table1[[#This Row],[Hospital name (Autofills)]]="","",BK65-CO65)</f>
        <v/>
      </c>
      <c r="DV65" s="364" t="str">
        <f>IF(Table1[[#This Row],[Hospital name (Autofills)]]="","",BL65-CP65)</f>
        <v/>
      </c>
      <c r="DW65" s="364" t="str">
        <f>IF(Table1[[#This Row],[Hospital name (Autofills)]]="","",BM65-CQ65)</f>
        <v/>
      </c>
      <c r="DX65" s="364" t="str">
        <f>IF(Table1[[#This Row],[Hospital name (Autofills)]]="","",BN65-CR65)</f>
        <v/>
      </c>
      <c r="DY65" s="364" t="str">
        <f>IF(Table1[[#This Row],[Hospital name (Autofills)]]="","",BO65-CS65)</f>
        <v/>
      </c>
      <c r="DZ65" s="364" t="str">
        <f>IF(Table1[[#This Row],[Hospital name (Autofills)]]="","",BP65-CT65)</f>
        <v/>
      </c>
      <c r="EA65" s="364" t="str">
        <f>IF(Table1[[#This Row],[Hospital name (Autofills)]]="","",BQ65-CU65)</f>
        <v/>
      </c>
      <c r="EB65" s="365" t="str">
        <f>IF(Table1[[#This Row],[Hospital name (Autofills)]]="","",SUM(Table1[[#This Row],[Year 1 Savings with Price Growth Cap + Price Cap Glide Path (millions)]:[Year 10 Savings with Price Growth Cap + Price Cap Glide Path (millions)]]))</f>
        <v/>
      </c>
      <c r="ED65" s="131"/>
    </row>
    <row r="66" spans="2:134" ht="12" customHeight="1">
      <c r="B66" s="292"/>
      <c r="C66" s="337" t="str">
        <f>IF(B66=0,"",_xlfn.XLOOKUP(B66,'4. User Repricing Data'!A:A,'4. User Repricing Data'!B:B,""))</f>
        <v/>
      </c>
      <c r="D66" s="292" t="str">
        <f>IF(B66=0,"",_xlfn.XLOOKUP(B66,'4. User Repricing Data'!A:A,'4. User Repricing Data'!D:D,""))</f>
        <v/>
      </c>
      <c r="E66" s="108" t="str">
        <f>IF(B66=0,"",_xlfn.XLOOKUP(B66,'4. User Repricing Data'!A:A,'4. User Repricing Data'!F:F,""))</f>
        <v/>
      </c>
      <c r="F66" s="338" t="str">
        <f>IF(B66=0,"",_xlfn.XLOOKUP(B66,'4. User Repricing Data'!A:A,'4. User Repricing Data'!E:E,""))</f>
        <v/>
      </c>
      <c r="G66" s="108" t="str">
        <f>IF(G$29="CAH",Table1[[#This Row],[CAH? (Y/N) (Autofills)]],"")</f>
        <v/>
      </c>
      <c r="H66" s="109" t="str">
        <f>IF(H$29="CAH",Table1[[#This Row],[CAH? (Y/N) (Autofills)]],"")</f>
        <v/>
      </c>
      <c r="I66" s="366" t="str">
        <f>IF(Table1[[#This Row],[Hospital name (Autofills)]]="","",IF(OR(AND(G66="Y",$G$17="Y"),AND(H66="Y",$G$18="Y")),"Y","N"))</f>
        <v/>
      </c>
      <c r="J66" s="366" t="str">
        <f>IF(Table1[[#This Row],[Hospital name (Autofills)]]="","",IF(OR(AND(G66="Y",$G$22="Y",$G$19="Y"),AND(H66="Y",$G$23="Y",$G$19="Y")),"Y","N"))</f>
        <v/>
      </c>
      <c r="K66" s="364" t="str">
        <f>IF(Table1[[#This Row],[Hospital name (Autofills)]]="","",_xlfn.XLOOKUP(B66,'4. User Repricing Data'!A:A,'4. User Repricing Data'!G:G))</f>
        <v/>
      </c>
      <c r="L66" s="364" t="str">
        <f>IF(Table1[[#This Row],[Hospital name (Autofills)]]="","",_xlfn.XLOOKUP(B66,'4. User Repricing Data'!A:A,'4. User Repricing Data'!H:H))</f>
        <v/>
      </c>
      <c r="M66" s="342" t="str">
        <f>IF(Table1[[#This Row],[Hospital name (Autofills)]]="","",((1+G$7)^G$6-1))</f>
        <v/>
      </c>
      <c r="N66" s="343" t="str">
        <f>IF(Table1[[#This Row],[Hospital name (Autofills)]]="","",IFERROR(K66*(1+Table1[[#This Row],[Cumulative Inflation Adjustment (Autofills)]]),0))</f>
        <v/>
      </c>
      <c r="O66" s="344" t="str">
        <f>IF(Table1[[#This Row],[Hospital name (Autofills)]]="","",IFERROR(L66*(1+Table1[[#This Row],[Cumulative Inflation Adjustment (Autofills)]]),0))</f>
        <v/>
      </c>
      <c r="P66" s="345" t="str">
        <f>IF(Table1[[#This Row],[Hospital name (Autofills)]]="","",IFERROR(N66/O66,0))</f>
        <v/>
      </c>
      <c r="Q66" s="346" t="str">
        <f>IF(Table1[[#This Row],[Hospital name (Autofills)]]="","",IFERROR(($N66*($G$10+1)^Q$28)/($O66*($G$9+1)^Q$28),0))</f>
        <v/>
      </c>
      <c r="R66" s="346" t="str">
        <f>IF(Table1[[#This Row],[Hospital name (Autofills)]]="","",IFERROR(($N66*($G$10+1)^R$28)/($O66*($G$9+1)^R$28),0))</f>
        <v/>
      </c>
      <c r="S66" s="346" t="str">
        <f>IF(Table1[[#This Row],[Hospital name (Autofills)]]="","",IFERROR(($N66*($G$10+1)^S$28)/($O66*($G$9+1)^S$28),0))</f>
        <v/>
      </c>
      <c r="T66" s="346" t="str">
        <f>IF(Table1[[#This Row],[Hospital name (Autofills)]]="","",IFERROR(($N66*($G$10+1)^T$28)/($O66*($G$9+1)^T$28),0))</f>
        <v/>
      </c>
      <c r="U66" s="346" t="str">
        <f>IF(Table1[[#This Row],[Hospital name (Autofills)]]="","",IFERROR(($N66*($G$10+1)^U$28)/($O66*($G$9+1)^U$28),0))</f>
        <v/>
      </c>
      <c r="V66" s="346" t="str">
        <f>IF(Table1[[#This Row],[Hospital name (Autofills)]]="","",IFERROR(($N66*($G$10+1)^V$28)/($O66*($G$9+1)^V$28),0))</f>
        <v/>
      </c>
      <c r="W66" s="346" t="str">
        <f>IF(Table1[[#This Row],[Hospital name (Autofills)]]="","",IFERROR(($N66*($G$10+1)^W$28)/($O66*($G$9+1)^W$28),0))</f>
        <v/>
      </c>
      <c r="X66" s="346" t="str">
        <f>IF(Table1[[#This Row],[Hospital name (Autofills)]]="","",IFERROR(($N66*($G$10+1)^X$28)/($O66*($G$9+1)^X$28),0))</f>
        <v/>
      </c>
      <c r="Y66" s="346" t="str">
        <f>IF(Table1[[#This Row],[Hospital name (Autofills)]]="","",IFERROR(($N66*($G$10+1)^Y$28)/($O66*($G$9+1)^Y$28),0))</f>
        <v/>
      </c>
      <c r="Z66" s="346" t="str">
        <f>IF(Table1[[#This Row],[Hospital name (Autofills)]]="","",IFERROR(($N66*($G$10+1)^Z$28)/($O66*($G$9+1)^Z$28),0))</f>
        <v/>
      </c>
      <c r="AA66" s="345" t="str">
        <f>IF(Table1[[#This Row],[Hospital name (Autofills)]]="","",IFERROR(N66/O66,0))</f>
        <v/>
      </c>
      <c r="AB66" s="368" t="str">
        <f>IF(Table1[[#This Row],[Hospital name (Autofills)]]="","",IFERROR(IF($J66="Y",Q66,IF($G$19="N",Q66,($N66*($G$10+1)^IF(AB$28&lt;$G$21,AB$28,$G$21-1)*($G$20+1)^(MAX((AB$28-$G$21+1),0)))/($O66*($G$9+1)^AB$28))),0))</f>
        <v/>
      </c>
      <c r="AC66" s="368" t="str">
        <f>IF(Table1[[#This Row],[Hospital name (Autofills)]]="","",IFERROR(IF($J66="Y",R66,IF($G$19="N",R66,($N66*($G$10+1)^IF(AC$28&lt;$G$21,AC$28,$G$21-1)*($G$20+1)^(MAX((AC$28-$G$21+1),0)))/($O66*($G$9+1)^AC$28))),0))</f>
        <v/>
      </c>
      <c r="AD66" s="368" t="str">
        <f>IF(Table1[[#This Row],[Hospital name (Autofills)]]="","",IFERROR(IF($J66="Y",S66,IF($G$19="N",S66,($N66*($G$10+1)^IF(AD$28&lt;$G$21,AD$28,$G$21-1)*($G$20+1)^(MAX((AD$28-$G$21+1),0)))/($O66*($G$9+1)^AD$28))),0))</f>
        <v/>
      </c>
      <c r="AE66" s="368" t="str">
        <f>IF(Table1[[#This Row],[Hospital name (Autofills)]]="","",IFERROR(IF($J66="Y",T66,IF($G$19="N",T66,($N66*($G$10+1)^IF(AE$28&lt;$G$21,AE$28,$G$21-1)*($G$20+1)^(MAX((AE$28-$G$21+1),0)))/($O66*($G$9+1)^AE$28))),0))</f>
        <v/>
      </c>
      <c r="AF66" s="368" t="str">
        <f>IF(Table1[[#This Row],[Hospital name (Autofills)]]="","",IFERROR(IF($J66="Y",U66,IF($G$19="N",U66,($N66*($G$10+1)^IF(AF$28&lt;$G$21,AF$28,$G$21-1)*($G$20+1)^(MAX((AF$28-$G$21+1),0)))/($O66*($G$9+1)^AF$28))),0))</f>
        <v/>
      </c>
      <c r="AG66" s="368" t="str">
        <f>IF(Table1[[#This Row],[Hospital name (Autofills)]]="","",IFERROR(IF($J66="Y",V66,IF($G$19="N",V66,($N66*($G$10+1)^IF(AG$28&lt;$G$21,AG$28,$G$21-1)*($G$20+1)^(MAX((AG$28-$G$21+1),0)))/($O66*($G$9+1)^AG$28))),0))</f>
        <v/>
      </c>
      <c r="AH66" s="368" t="str">
        <f>IF(Table1[[#This Row],[Hospital name (Autofills)]]="","",IFERROR(IF($J66="Y",W66,IF($G$19="N",W66,($N66*($G$10+1)^IF(AH$28&lt;$G$21,AH$28,$G$21-1)*($G$20+1)^(MAX((AH$28-$G$21+1),0)))/($O66*($G$9+1)^AH$28))),0))</f>
        <v/>
      </c>
      <c r="AI66" s="368" t="str">
        <f>IF(Table1[[#This Row],[Hospital name (Autofills)]]="","",IFERROR(IF($J66="Y",X66,IF($G$19="N",X66,($N66*($G$10+1)^IF(AI$28&lt;$G$21,AI$28,$G$21-1)*($G$20+1)^(MAX((AI$28-$G$21+1),0)))/($O66*($G$9+1)^AI$28))),0))</f>
        <v/>
      </c>
      <c r="AJ66" s="368" t="str">
        <f>IF(Table1[[#This Row],[Hospital name (Autofills)]]="","",IFERROR(IF($J66="Y",Y66,IF($G$19="N",Y66,($N66*($G$10+1)^IF(AJ$28&lt;$G$21,AJ$28,$G$21-1)*($G$20+1)^(MAX((AJ$28-$G$21+1),0)))/($O66*($G$9+1)^AJ$28))),0))</f>
        <v/>
      </c>
      <c r="AK66" s="368" t="str">
        <f>IF(Table1[[#This Row],[Hospital name (Autofills)]]="","",IFERROR(IF($J66="Y",Z66,IF($G$19="N",Z66,($N66*($G$10+1)^IF(AK$28&lt;$G$21,AK$28,$G$21-1)*($G$20+1)^(MAX((AK$28-$G$21+1),0)))/($O66*($G$9+1)^AK$28))),0))</f>
        <v/>
      </c>
      <c r="AL66" s="349" t="str">
        <f t="shared" si="0"/>
        <v/>
      </c>
      <c r="AM66" s="350" t="str">
        <f>IF(Table1[[#This Row],[Hospital name (Autofills)]]="","",IF(AND($I66="Y", $G$17="Y"), AB66,
    IF(OR(AND($G$13="Y", AM$28 &gt;= $G$14), $G$13="N"),
        IF(OR(AB66 &gt;= $G$12, AL66 = $G$12),
            $G$12,
            AB66),
        AB66))
)</f>
        <v/>
      </c>
      <c r="AN66" s="350" t="str">
        <f>IF(Table1[[#This Row],[Hospital name (Autofills)]]="","",IF(AND($I66="Y", $G$17="Y"), AC66,
    IF(OR(AND($G$13="Y", AN$28 &gt;= $G$14), $G$13="N"),
        IF(OR(AC66 &gt;= $G$12, AM66 = $G$12),
            $G$12,
            AC66),
        AC66)
))</f>
        <v/>
      </c>
      <c r="AO66" s="350" t="str">
        <f>IF(Table1[[#This Row],[Hospital name (Autofills)]]="","",IF(AND($I66="Y", $G$17="Y"), AD66,
    IF(OR(AND($G$13="Y", AO$28 &gt;= $G$14), $G$13="N"),
        IF(OR(AD66 &gt;= $G$12, AN66 = $G$12),
            MIN(AD66,$G$12),
            AD66),
        AD66)
))</f>
        <v/>
      </c>
      <c r="AP66" s="350" t="str">
        <f>IF(Table1[[#This Row],[Hospital name (Autofills)]]="","",IF(AND($I66="Y", $G$17="Y"), AE66,
    IF(OR(AND($G$13="Y", AP$28 &gt;= $G$14), $G$13="N"),
        IF(OR(AE66 &gt;= $G$12, AO66 = $G$12),
            MIN(AE66,$G$12),
            AE66),
        AE66)
))</f>
        <v/>
      </c>
      <c r="AQ66" s="350" t="str">
        <f>IF(Table1[[#This Row],[Hospital name (Autofills)]]="","",IF(AND($I66="Y", $G$17="Y"), AF66,
    IF(OR(AND($G$13="Y", AQ$28 &gt;= $G$14), $G$13="N"),
        IF(OR(AF66 &gt;= $G$12, AP66 = $G$12),
            MIN(AF66,$G$12),
            AF66),
        AF66)
))</f>
        <v/>
      </c>
      <c r="AR66" s="350" t="str">
        <f>IF(Table1[[#This Row],[Hospital name (Autofills)]]="","",IF(AND($I66="Y", $G$17="Y"), AG66,
    IF(OR(AND($G$13="Y", AR$28 &gt;= $G$14), $G$13="N"),
        IF(OR(AG66 &gt;= $G$12, AQ66 = $G$12),
            MIN(AG66,$G$12),
            AG66),
        AG66)
))</f>
        <v/>
      </c>
      <c r="AS66" s="350" t="str">
        <f>IF(Table1[[#This Row],[Hospital name (Autofills)]]="","",IF(AND($I66="Y", $G$17="Y"), AH66,
    IF(OR(AND($G$13="Y", AS$28 &gt;= $G$14), $G$13="N"),
        IF(OR(AH66 &gt;= $G$12, AR66 = $G$12),
            MIN(AH66,$G$12),
            AH66),
        AH66)
))</f>
        <v/>
      </c>
      <c r="AT66" s="350" t="str">
        <f>IF(Table1[[#This Row],[Hospital name (Autofills)]]="","",IF(AND($I66="Y", $G$17="Y"), AI66,
    IF(OR(AND($G$13="Y", AT$28 &gt;= $G$14), $G$13="N"),
        IF(OR(AI66 &gt;= $G$12, AS66 = $G$12),
            MIN(AI66,$G$12),
            AI66),
        AI66)
))</f>
        <v/>
      </c>
      <c r="AU66" s="350" t="str">
        <f>IF(Table1[[#This Row],[Hospital name (Autofills)]]="","",IF(AND($I66="Y", $G$17="Y"), AJ66,
    IF(OR(AND($G$13="Y", AU$28 &gt;= $G$14), $G$13="N"),
        IF(OR(AJ66 &gt;= $G$12, AT66 = $G$12),
            MIN(AJ66,$G$12),
            AJ66),
        AJ66)
))</f>
        <v/>
      </c>
      <c r="AV66" s="350" t="str">
        <f>IF(Table1[[#This Row],[Hospital name (Autofills)]]="","",IF(AND($I66="Y", $G$17="Y"), AK66,
    IF(OR(AND($G$13="Y", AV$28 &gt;= $G$14), $G$13="N"),
        IF(OR(AK66 &gt;= $G$12, AU66 = $G$12),
            MIN(AK66,$G$12),
            AK66),
        AK66)
))</f>
        <v/>
      </c>
      <c r="AW66" s="345" t="str">
        <f>IFERROR(Table1[[#This Row],[Year 0 Relative Price]],"")</f>
        <v/>
      </c>
      <c r="AX66" s="350" t="str">
        <f t="shared" si="11"/>
        <v/>
      </c>
      <c r="AY66" s="350" t="str">
        <f t="shared" si="12"/>
        <v/>
      </c>
      <c r="AZ66" s="350" t="str">
        <f t="shared" si="13"/>
        <v/>
      </c>
      <c r="BA66" s="350" t="str">
        <f t="shared" si="14"/>
        <v/>
      </c>
      <c r="BB66" s="350" t="str">
        <f t="shared" si="15"/>
        <v/>
      </c>
      <c r="BC66" s="350" t="str">
        <f t="shared" si="16"/>
        <v/>
      </c>
      <c r="BD66" s="350" t="str">
        <f t="shared" si="17"/>
        <v/>
      </c>
      <c r="BE66" s="350" t="str">
        <f t="shared" si="18"/>
        <v/>
      </c>
      <c r="BF66" s="350" t="str">
        <f t="shared" si="19"/>
        <v/>
      </c>
      <c r="BG66" s="351" t="str">
        <f t="shared" si="20"/>
        <v/>
      </c>
      <c r="BH66" s="352" t="str">
        <f>IF(Table1[[#This Row],[Hospital name (Autofills)]]="","",IFERROR($N66*($G$10+1)^BH$28,0))</f>
        <v/>
      </c>
      <c r="BI66" s="353" t="str">
        <f>IF(Table1[[#This Row],[Hospital name (Autofills)]]="","",IFERROR($N66*($G$10+1)^BI$28,0))</f>
        <v/>
      </c>
      <c r="BJ66" s="353" t="str">
        <f>IF(Table1[[#This Row],[Hospital name (Autofills)]]="","",IFERROR($N66*($G$10+1)^BJ$28,0))</f>
        <v/>
      </c>
      <c r="BK66" s="353" t="str">
        <f>IF(Table1[[#This Row],[Hospital name (Autofills)]]="","",IFERROR($N66*($G$10+1)^BK$28,0))</f>
        <v/>
      </c>
      <c r="BL66" s="353" t="str">
        <f>IF(Table1[[#This Row],[Hospital name (Autofills)]]="","",IFERROR($N66*($G$10+1)^BL$28,0))</f>
        <v/>
      </c>
      <c r="BM66" s="353" t="str">
        <f>IF(Table1[[#This Row],[Hospital name (Autofills)]]="","",IFERROR($N66*($G$10+1)^BM$28,0))</f>
        <v/>
      </c>
      <c r="BN66" s="353" t="str">
        <f>IF(Table1[[#This Row],[Hospital name (Autofills)]]="","",IFERROR($N66*($G$10+1)^BN$28,0))</f>
        <v/>
      </c>
      <c r="BO66" s="353" t="str">
        <f>IF(Table1[[#This Row],[Hospital name (Autofills)]]="","",IFERROR($N66*($G$10+1)^BO$28,0))</f>
        <v/>
      </c>
      <c r="BP66" s="353" t="str">
        <f>IF(Table1[[#This Row],[Hospital name (Autofills)]]="","",IFERROR($N66*($G$10+1)^BP$28,0))</f>
        <v/>
      </c>
      <c r="BQ66" s="354" t="str">
        <f>IF(Table1[[#This Row],[Hospital name (Autofills)]]="","",IFERROR($N66*($G$10+1)^BQ$28,0))</f>
        <v/>
      </c>
      <c r="BR66" s="357" t="str">
        <f>IF(Table1[[#This Row],[Hospital name (Autofills)]]="","",IFERROR(($O66*((1+$G$9)^(BR$28)))*(AB66),0))</f>
        <v/>
      </c>
      <c r="BS66" s="362" t="str">
        <f>IF(Table1[[#This Row],[Hospital name (Autofills)]]="","",IFERROR(($O66*((1+$G$9)^(BS$28)))*(AC66),0))</f>
        <v/>
      </c>
      <c r="BT66" s="362" t="str">
        <f>IF(Table1[[#This Row],[Hospital name (Autofills)]]="","",IFERROR(($O66*((1+$G$9)^(BT$28)))*(AD66),0))</f>
        <v/>
      </c>
      <c r="BU66" s="362" t="str">
        <f>IF(Table1[[#This Row],[Hospital name (Autofills)]]="","",IFERROR(($O66*((1+$G$9)^(BU$28)))*(AE66),0))</f>
        <v/>
      </c>
      <c r="BV66" s="362" t="str">
        <f>IF(Table1[[#This Row],[Hospital name (Autofills)]]="","",IFERROR(($O66*((1+$G$9)^(BV$28)))*(AF66),0))</f>
        <v/>
      </c>
      <c r="BW66" s="362" t="str">
        <f>IF(Table1[[#This Row],[Hospital name (Autofills)]]="","",IFERROR(($O66*((1+$G$9)^(BW$28)))*(AG66),0))</f>
        <v/>
      </c>
      <c r="BX66" s="362" t="str">
        <f>IF(Table1[[#This Row],[Hospital name (Autofills)]]="","",IFERROR(($O66*((1+$G$9)^(BX$28)))*(AH66),0))</f>
        <v/>
      </c>
      <c r="BY66" s="362" t="str">
        <f>IF(Table1[[#This Row],[Hospital name (Autofills)]]="","",IFERROR(($O66*((1+$G$9)^(BY$28)))*(AI66),0))</f>
        <v/>
      </c>
      <c r="BZ66" s="362" t="str">
        <f>IF(Table1[[#This Row],[Hospital name (Autofills)]]="","",IFERROR(($O66*((1+$G$9)^(BZ$28)))*(AJ66),0))</f>
        <v/>
      </c>
      <c r="CA66" s="370" t="str">
        <f>IF(Table1[[#This Row],[Hospital name (Autofills)]]="","",IFERROR(($O66*((1+$G$9)^(CA$28)))*(AK66),0))</f>
        <v/>
      </c>
      <c r="CB66" s="343" t="str">
        <f>IF(Table1[[#This Row],[Hospital name (Autofills)]]="","",IFERROR(($O66*((1+$G$9)^(CB$28)))*(AM66),0))</f>
        <v/>
      </c>
      <c r="CC66" s="362" t="str">
        <f>IF(Table1[[#This Row],[Hospital name (Autofills)]]="","",IFERROR(($O66*((1+$G$9)^(CC$28)))*(AN66),0))</f>
        <v/>
      </c>
      <c r="CD66" s="362" t="str">
        <f>IF(Table1[[#This Row],[Hospital name (Autofills)]]="","",IFERROR(($O66*((1+$G$9)^(CD$28)))*(AO66),0))</f>
        <v/>
      </c>
      <c r="CE66" s="362" t="str">
        <f>IF(Table1[[#This Row],[Hospital name (Autofills)]]="","",IFERROR(($O66*((1+$G$9)^(CE$28)))*(AP66),0))</f>
        <v/>
      </c>
      <c r="CF66" s="362" t="str">
        <f>IF(Table1[[#This Row],[Hospital name (Autofills)]]="","",IFERROR(($O66*((1+$G$9)^(CF$28)))*(AQ66),0))</f>
        <v/>
      </c>
      <c r="CG66" s="362" t="str">
        <f>IF(Table1[[#This Row],[Hospital name (Autofills)]]="","",IFERROR(($O66*((1+$G$9)^(CG$28)))*(AR66),0))</f>
        <v/>
      </c>
      <c r="CH66" s="362" t="str">
        <f>IF(Table1[[#This Row],[Hospital name (Autofills)]]="","",IFERROR(($O66*((1+$G$9)^(CH$28)))*(AS66),0))</f>
        <v/>
      </c>
      <c r="CI66" s="362" t="str">
        <f>IF(Table1[[#This Row],[Hospital name (Autofills)]]="","",IFERROR(($O66*((1+$G$9)^(CI$28)))*(AT66),0))</f>
        <v/>
      </c>
      <c r="CJ66" s="362" t="str">
        <f>IF(Table1[[#This Row],[Hospital name (Autofills)]]="","",IFERROR(($O66*((1+$G$9)^(CJ$28)))*(AU66),0))</f>
        <v/>
      </c>
      <c r="CK66" s="344" t="str">
        <f>IF(Table1[[#This Row],[Hospital name (Autofills)]]="","",IFERROR(($O66*((1+$G$9)^(CK$28)))*(AV66),0))</f>
        <v/>
      </c>
      <c r="CL66" s="357" t="str">
        <f>IF(Table1[[#This Row],[Hospital name (Autofills)]]="","",IFERROR(($O66*((1+$G$9)^(CL$28)))*(AX66),0))</f>
        <v/>
      </c>
      <c r="CM66" s="362" t="str">
        <f>IF(Table1[[#This Row],[Hospital name (Autofills)]]="","",IFERROR(($O66*((1+$G$9)^(CM$28)))*(AY66),0))</f>
        <v/>
      </c>
      <c r="CN66" s="362" t="str">
        <f>IF(Table1[[#This Row],[Hospital name (Autofills)]]="","",IFERROR(($O66*((1+$G$9)^(CN$28)))*(AZ66),0))</f>
        <v/>
      </c>
      <c r="CO66" s="362" t="str">
        <f>IF(Table1[[#This Row],[Hospital name (Autofills)]]="","",IFERROR(($O66*((1+$G$9)^(CO$28)))*(BA66),0))</f>
        <v/>
      </c>
      <c r="CP66" s="362" t="str">
        <f>IF(Table1[[#This Row],[Hospital name (Autofills)]]="","",IFERROR(($O66*((1+$G$9)^(CP$28)))*(BB66),0))</f>
        <v/>
      </c>
      <c r="CQ66" s="362" t="str">
        <f>IF(Table1[[#This Row],[Hospital name (Autofills)]]="","",IFERROR(($O66*((1+$G$9)^(CQ$28)))*(BC66),0))</f>
        <v/>
      </c>
      <c r="CR66" s="362" t="str">
        <f>IF(Table1[[#This Row],[Hospital name (Autofills)]]="","",IFERROR(($O66*((1+$G$9)^(CR$28)))*(BD66),0))</f>
        <v/>
      </c>
      <c r="CS66" s="362" t="str">
        <f>IF(Table1[[#This Row],[Hospital name (Autofills)]]="","",IFERROR(($O66*((1+$G$9)^(CS$28)))*(BE66),0))</f>
        <v/>
      </c>
      <c r="CT66" s="362" t="str">
        <f>IF(Table1[[#This Row],[Hospital name (Autofills)]]="","",IFERROR(($O66*((1+$G$9)^(CT$28)))*(BF66),0))</f>
        <v/>
      </c>
      <c r="CU66" s="362" t="str">
        <f>IF(Table1[[#This Row],[Hospital name (Autofills)]]="","",IFERROR(($O66*((1+$G$9)^(CU$28)))*(BG66),0))</f>
        <v/>
      </c>
      <c r="CV66" s="371" t="str">
        <f>IF(Table1[[#This Row],[Hospital name (Autofills)]]="","",BH66-BR66)</f>
        <v/>
      </c>
      <c r="CW66" s="372" t="str">
        <f>IF(Table1[[#This Row],[Hospital name (Autofills)]]="","",BI66-BS66)</f>
        <v/>
      </c>
      <c r="CX66" s="372" t="str">
        <f>IF(Table1[[#This Row],[Hospital name (Autofills)]]="","",BJ66-BT66)</f>
        <v/>
      </c>
      <c r="CY66" s="372" t="str">
        <f>IF(Table1[[#This Row],[Hospital name (Autofills)]]="","",BK66-BU66)</f>
        <v/>
      </c>
      <c r="CZ66" s="372" t="str">
        <f>IF(Table1[[#This Row],[Hospital name (Autofills)]]="","",BL66-BV66)</f>
        <v/>
      </c>
      <c r="DA66" s="372" t="str">
        <f>IF(Table1[[#This Row],[Hospital name (Autofills)]]="","",BM66-BW66)</f>
        <v/>
      </c>
      <c r="DB66" s="372" t="str">
        <f>IF(Table1[[#This Row],[Hospital name (Autofills)]]="","",BN66-BX66)</f>
        <v/>
      </c>
      <c r="DC66" s="372" t="str">
        <f>IF(Table1[[#This Row],[Hospital name (Autofills)]]="","",BO66-BY66)</f>
        <v/>
      </c>
      <c r="DD66" s="372" t="str">
        <f>IF(Table1[[#This Row],[Hospital name (Autofills)]]="","",BP66-BZ66)</f>
        <v/>
      </c>
      <c r="DE66" s="373" t="str">
        <f>IF(Table1[[#This Row],[Hospital name (Autofills)]]="","",BQ66-CA66)</f>
        <v/>
      </c>
      <c r="DF66" s="375" t="str">
        <f>IF(Table1[[#This Row],[Hospital name (Autofills)]]="","",SUM(Table1[[#This Row],[Year 1 Savings with Price Growth Cap Alone (millions)]:[Year 10 Savings with Price Growth Cap Alone (millions)]]))</f>
        <v/>
      </c>
      <c r="DG66" s="376" t="str">
        <f>IF(Table1[[#This Row],[Hospital name (Autofills)]]="","",BH66-CB66)</f>
        <v/>
      </c>
      <c r="DH66" s="377" t="str">
        <f>IF(Table1[[#This Row],[Hospital name (Autofills)]]="","",BI66-CC66)</f>
        <v/>
      </c>
      <c r="DI66" s="377" t="str">
        <f>IF(Table1[[#This Row],[Hospital name (Autofills)]]="","",BJ66-CD66)</f>
        <v/>
      </c>
      <c r="DJ66" s="377" t="str">
        <f>IF(Table1[[#This Row],[Hospital name (Autofills)]]="","",BK66-CE66)</f>
        <v/>
      </c>
      <c r="DK66" s="377" t="str">
        <f>IF(Table1[[#This Row],[Hospital name (Autofills)]]="","",BL66-CF66)</f>
        <v/>
      </c>
      <c r="DL66" s="377" t="str">
        <f>IF(Table1[[#This Row],[Hospital name (Autofills)]]="","",BM66-CG66)</f>
        <v/>
      </c>
      <c r="DM66" s="377" t="str">
        <f>IF(Table1[[#This Row],[Hospital name (Autofills)]]="","",BN66-CH66)</f>
        <v/>
      </c>
      <c r="DN66" s="377" t="str">
        <f>IF(Table1[[#This Row],[Hospital name (Autofills)]]="","",BO66-CI66)</f>
        <v/>
      </c>
      <c r="DO66" s="377" t="str">
        <f>IF(Table1[[#This Row],[Hospital name (Autofills)]]="","",BP66-CJ66)</f>
        <v/>
      </c>
      <c r="DP66" s="377" t="str">
        <f>IF(Table1[[#This Row],[Hospital name (Autofills)]]="","",BQ66-CK66)</f>
        <v/>
      </c>
      <c r="DQ66" s="344" t="str">
        <f>IF(Table1[[#This Row],[Hospital name (Autofills)]]="","",SUM(Table1[[#This Row],[Year 1 Savings with Price Growth Cap + Price Cap (No Glide Path) (millions)]:[Year 10 Savings with Price Growth Cap + Price Cap (No Glide Path) (millions)]]))</f>
        <v/>
      </c>
      <c r="DR66" s="363" t="str">
        <f>IF(Table1[[#This Row],[Hospital name (Autofills)]]="","",BH66-CL66)</f>
        <v/>
      </c>
      <c r="DS66" s="364" t="str">
        <f>IF(Table1[[#This Row],[Hospital name (Autofills)]]="","",BI66-CM66)</f>
        <v/>
      </c>
      <c r="DT66" s="364" t="str">
        <f>IF(Table1[[#This Row],[Hospital name (Autofills)]]="","",BJ66-CN66)</f>
        <v/>
      </c>
      <c r="DU66" s="364" t="str">
        <f>IF(Table1[[#This Row],[Hospital name (Autofills)]]="","",BK66-CO66)</f>
        <v/>
      </c>
      <c r="DV66" s="364" t="str">
        <f>IF(Table1[[#This Row],[Hospital name (Autofills)]]="","",BL66-CP66)</f>
        <v/>
      </c>
      <c r="DW66" s="364" t="str">
        <f>IF(Table1[[#This Row],[Hospital name (Autofills)]]="","",BM66-CQ66)</f>
        <v/>
      </c>
      <c r="DX66" s="364" t="str">
        <f>IF(Table1[[#This Row],[Hospital name (Autofills)]]="","",BN66-CR66)</f>
        <v/>
      </c>
      <c r="DY66" s="364" t="str">
        <f>IF(Table1[[#This Row],[Hospital name (Autofills)]]="","",BO66-CS66)</f>
        <v/>
      </c>
      <c r="DZ66" s="364" t="str">
        <f>IF(Table1[[#This Row],[Hospital name (Autofills)]]="","",BP66-CT66)</f>
        <v/>
      </c>
      <c r="EA66" s="364" t="str">
        <f>IF(Table1[[#This Row],[Hospital name (Autofills)]]="","",BQ66-CU66)</f>
        <v/>
      </c>
      <c r="EB66" s="365" t="str">
        <f>IF(Table1[[#This Row],[Hospital name (Autofills)]]="","",SUM(Table1[[#This Row],[Year 1 Savings with Price Growth Cap + Price Cap Glide Path (millions)]:[Year 10 Savings with Price Growth Cap + Price Cap Glide Path (millions)]]))</f>
        <v/>
      </c>
      <c r="ED66" s="131"/>
    </row>
    <row r="67" spans="2:134" ht="12" customHeight="1">
      <c r="B67" s="292"/>
      <c r="C67" s="337" t="str">
        <f>IF(B67=0,"",_xlfn.XLOOKUP(B67,'4. User Repricing Data'!A:A,'4. User Repricing Data'!B:B,""))</f>
        <v/>
      </c>
      <c r="D67" s="292" t="str">
        <f>IF(B67=0,"",_xlfn.XLOOKUP(B67,'4. User Repricing Data'!A:A,'4. User Repricing Data'!D:D,""))</f>
        <v/>
      </c>
      <c r="E67" s="108" t="str">
        <f>IF(B67=0,"",_xlfn.XLOOKUP(B67,'4. User Repricing Data'!A:A,'4. User Repricing Data'!F:F,""))</f>
        <v/>
      </c>
      <c r="F67" s="338" t="str">
        <f>IF(B67=0,"",_xlfn.XLOOKUP(B67,'4. User Repricing Data'!A:A,'4. User Repricing Data'!E:E,""))</f>
        <v/>
      </c>
      <c r="G67" s="108" t="str">
        <f>IF(G$29="CAH",Table1[[#This Row],[CAH? (Y/N) (Autofills)]],"")</f>
        <v/>
      </c>
      <c r="H67" s="109" t="str">
        <f>IF(H$29="CAH",Table1[[#This Row],[CAH? (Y/N) (Autofills)]],"")</f>
        <v/>
      </c>
      <c r="I67" s="366" t="str">
        <f>IF(Table1[[#This Row],[Hospital name (Autofills)]]="","",IF(OR(AND(G67="Y",$G$17="Y"),AND(H67="Y",$G$18="Y")),"Y","N"))</f>
        <v/>
      </c>
      <c r="J67" s="366" t="str">
        <f>IF(Table1[[#This Row],[Hospital name (Autofills)]]="","",IF(OR(AND(G67="Y",$G$22="Y",$G$19="Y"),AND(H67="Y",$G$23="Y",$G$19="Y")),"Y","N"))</f>
        <v/>
      </c>
      <c r="K67" s="364" t="str">
        <f>IF(Table1[[#This Row],[Hospital name (Autofills)]]="","",_xlfn.XLOOKUP(B67,'4. User Repricing Data'!A:A,'4. User Repricing Data'!G:G))</f>
        <v/>
      </c>
      <c r="L67" s="364" t="str">
        <f>IF(Table1[[#This Row],[Hospital name (Autofills)]]="","",_xlfn.XLOOKUP(B67,'4. User Repricing Data'!A:A,'4. User Repricing Data'!H:H))</f>
        <v/>
      </c>
      <c r="M67" s="342" t="str">
        <f>IF(Table1[[#This Row],[Hospital name (Autofills)]]="","",((1+G$7)^G$6-1))</f>
        <v/>
      </c>
      <c r="N67" s="343" t="str">
        <f>IF(Table1[[#This Row],[Hospital name (Autofills)]]="","",IFERROR(K67*(1+Table1[[#This Row],[Cumulative Inflation Adjustment (Autofills)]]),0))</f>
        <v/>
      </c>
      <c r="O67" s="344" t="str">
        <f>IF(Table1[[#This Row],[Hospital name (Autofills)]]="","",IFERROR(L67*(1+Table1[[#This Row],[Cumulative Inflation Adjustment (Autofills)]]),0))</f>
        <v/>
      </c>
      <c r="P67" s="345" t="str">
        <f>IF(Table1[[#This Row],[Hospital name (Autofills)]]="","",IFERROR(N67/O67,0))</f>
        <v/>
      </c>
      <c r="Q67" s="346" t="str">
        <f>IF(Table1[[#This Row],[Hospital name (Autofills)]]="","",IFERROR(($N67*($G$10+1)^Q$28)/($O67*($G$9+1)^Q$28),0))</f>
        <v/>
      </c>
      <c r="R67" s="346" t="str">
        <f>IF(Table1[[#This Row],[Hospital name (Autofills)]]="","",IFERROR(($N67*($G$10+1)^R$28)/($O67*($G$9+1)^R$28),0))</f>
        <v/>
      </c>
      <c r="S67" s="346" t="str">
        <f>IF(Table1[[#This Row],[Hospital name (Autofills)]]="","",IFERROR(($N67*($G$10+1)^S$28)/($O67*($G$9+1)^S$28),0))</f>
        <v/>
      </c>
      <c r="T67" s="346" t="str">
        <f>IF(Table1[[#This Row],[Hospital name (Autofills)]]="","",IFERROR(($N67*($G$10+1)^T$28)/($O67*($G$9+1)^T$28),0))</f>
        <v/>
      </c>
      <c r="U67" s="346" t="str">
        <f>IF(Table1[[#This Row],[Hospital name (Autofills)]]="","",IFERROR(($N67*($G$10+1)^U$28)/($O67*($G$9+1)^U$28),0))</f>
        <v/>
      </c>
      <c r="V67" s="346" t="str">
        <f>IF(Table1[[#This Row],[Hospital name (Autofills)]]="","",IFERROR(($N67*($G$10+1)^V$28)/($O67*($G$9+1)^V$28),0))</f>
        <v/>
      </c>
      <c r="W67" s="346" t="str">
        <f>IF(Table1[[#This Row],[Hospital name (Autofills)]]="","",IFERROR(($N67*($G$10+1)^W$28)/($O67*($G$9+1)^W$28),0))</f>
        <v/>
      </c>
      <c r="X67" s="346" t="str">
        <f>IF(Table1[[#This Row],[Hospital name (Autofills)]]="","",IFERROR(($N67*($G$10+1)^X$28)/($O67*($G$9+1)^X$28),0))</f>
        <v/>
      </c>
      <c r="Y67" s="346" t="str">
        <f>IF(Table1[[#This Row],[Hospital name (Autofills)]]="","",IFERROR(($N67*($G$10+1)^Y$28)/($O67*($G$9+1)^Y$28),0))</f>
        <v/>
      </c>
      <c r="Z67" s="346" t="str">
        <f>IF(Table1[[#This Row],[Hospital name (Autofills)]]="","",IFERROR(($N67*($G$10+1)^Z$28)/($O67*($G$9+1)^Z$28),0))</f>
        <v/>
      </c>
      <c r="AA67" s="345" t="str">
        <f>IF(Table1[[#This Row],[Hospital name (Autofills)]]="","",IFERROR(N67/O67,0))</f>
        <v/>
      </c>
      <c r="AB67" s="368" t="str">
        <f>IF(Table1[[#This Row],[Hospital name (Autofills)]]="","",IFERROR(IF($J67="Y",Q67,IF($G$19="N",Q67,($N67*($G$10+1)^IF(AB$28&lt;$G$21,AB$28,$G$21-1)*($G$20+1)^(MAX((AB$28-$G$21+1),0)))/($O67*($G$9+1)^AB$28))),0))</f>
        <v/>
      </c>
      <c r="AC67" s="368" t="str">
        <f>IF(Table1[[#This Row],[Hospital name (Autofills)]]="","",IFERROR(IF($J67="Y",R67,IF($G$19="N",R67,($N67*($G$10+1)^IF(AC$28&lt;$G$21,AC$28,$G$21-1)*($G$20+1)^(MAX((AC$28-$G$21+1),0)))/($O67*($G$9+1)^AC$28))),0))</f>
        <v/>
      </c>
      <c r="AD67" s="368" t="str">
        <f>IF(Table1[[#This Row],[Hospital name (Autofills)]]="","",IFERROR(IF($J67="Y",S67,IF($G$19="N",S67,($N67*($G$10+1)^IF(AD$28&lt;$G$21,AD$28,$G$21-1)*($G$20+1)^(MAX((AD$28-$G$21+1),0)))/($O67*($G$9+1)^AD$28))),0))</f>
        <v/>
      </c>
      <c r="AE67" s="368" t="str">
        <f>IF(Table1[[#This Row],[Hospital name (Autofills)]]="","",IFERROR(IF($J67="Y",T67,IF($G$19="N",T67,($N67*($G$10+1)^IF(AE$28&lt;$G$21,AE$28,$G$21-1)*($G$20+1)^(MAX((AE$28-$G$21+1),0)))/($O67*($G$9+1)^AE$28))),0))</f>
        <v/>
      </c>
      <c r="AF67" s="368" t="str">
        <f>IF(Table1[[#This Row],[Hospital name (Autofills)]]="","",IFERROR(IF($J67="Y",U67,IF($G$19="N",U67,($N67*($G$10+1)^IF(AF$28&lt;$G$21,AF$28,$G$21-1)*($G$20+1)^(MAX((AF$28-$G$21+1),0)))/($O67*($G$9+1)^AF$28))),0))</f>
        <v/>
      </c>
      <c r="AG67" s="368" t="str">
        <f>IF(Table1[[#This Row],[Hospital name (Autofills)]]="","",IFERROR(IF($J67="Y",V67,IF($G$19="N",V67,($N67*($G$10+1)^IF(AG$28&lt;$G$21,AG$28,$G$21-1)*($G$20+1)^(MAX((AG$28-$G$21+1),0)))/($O67*($G$9+1)^AG$28))),0))</f>
        <v/>
      </c>
      <c r="AH67" s="368" t="str">
        <f>IF(Table1[[#This Row],[Hospital name (Autofills)]]="","",IFERROR(IF($J67="Y",W67,IF($G$19="N",W67,($N67*($G$10+1)^IF(AH$28&lt;$G$21,AH$28,$G$21-1)*($G$20+1)^(MAX((AH$28-$G$21+1),0)))/($O67*($G$9+1)^AH$28))),0))</f>
        <v/>
      </c>
      <c r="AI67" s="368" t="str">
        <f>IF(Table1[[#This Row],[Hospital name (Autofills)]]="","",IFERROR(IF($J67="Y",X67,IF($G$19="N",X67,($N67*($G$10+1)^IF(AI$28&lt;$G$21,AI$28,$G$21-1)*($G$20+1)^(MAX((AI$28-$G$21+1),0)))/($O67*($G$9+1)^AI$28))),0))</f>
        <v/>
      </c>
      <c r="AJ67" s="368" t="str">
        <f>IF(Table1[[#This Row],[Hospital name (Autofills)]]="","",IFERROR(IF($J67="Y",Y67,IF($G$19="N",Y67,($N67*($G$10+1)^IF(AJ$28&lt;$G$21,AJ$28,$G$21-1)*($G$20+1)^(MAX((AJ$28-$G$21+1),0)))/($O67*($G$9+1)^AJ$28))),0))</f>
        <v/>
      </c>
      <c r="AK67" s="368" t="str">
        <f>IF(Table1[[#This Row],[Hospital name (Autofills)]]="","",IFERROR(IF($J67="Y",Z67,IF($G$19="N",Z67,($N67*($G$10+1)^IF(AK$28&lt;$G$21,AK$28,$G$21-1)*($G$20+1)^(MAX((AK$28-$G$21+1),0)))/($O67*($G$9+1)^AK$28))),0))</f>
        <v/>
      </c>
      <c r="AL67" s="349" t="str">
        <f t="shared" si="0"/>
        <v/>
      </c>
      <c r="AM67" s="350" t="str">
        <f>IF(Table1[[#This Row],[Hospital name (Autofills)]]="","",IF(AND($I67="Y", $G$17="Y"), AB67,
    IF(OR(AND($G$13="Y", AM$28 &gt;= $G$14), $G$13="N"),
        IF(OR(AB67 &gt;= $G$12, AL67 = $G$12),
            $G$12,
            AB67),
        AB67))
)</f>
        <v/>
      </c>
      <c r="AN67" s="350" t="str">
        <f>IF(Table1[[#This Row],[Hospital name (Autofills)]]="","",IF(AND($I67="Y", $G$17="Y"), AC67,
    IF(OR(AND($G$13="Y", AN$28 &gt;= $G$14), $G$13="N"),
        IF(OR(AC67 &gt;= $G$12, AM67 = $G$12),
            $G$12,
            AC67),
        AC67)
))</f>
        <v/>
      </c>
      <c r="AO67" s="350" t="str">
        <f>IF(Table1[[#This Row],[Hospital name (Autofills)]]="","",IF(AND($I67="Y", $G$17="Y"), AD67,
    IF(OR(AND($G$13="Y", AO$28 &gt;= $G$14), $G$13="N"),
        IF(OR(AD67 &gt;= $G$12, AN67 = $G$12),
            MIN(AD67,$G$12),
            AD67),
        AD67)
))</f>
        <v/>
      </c>
      <c r="AP67" s="350" t="str">
        <f>IF(Table1[[#This Row],[Hospital name (Autofills)]]="","",IF(AND($I67="Y", $G$17="Y"), AE67,
    IF(OR(AND($G$13="Y", AP$28 &gt;= $G$14), $G$13="N"),
        IF(OR(AE67 &gt;= $G$12, AO67 = $G$12),
            MIN(AE67,$G$12),
            AE67),
        AE67)
))</f>
        <v/>
      </c>
      <c r="AQ67" s="350" t="str">
        <f>IF(Table1[[#This Row],[Hospital name (Autofills)]]="","",IF(AND($I67="Y", $G$17="Y"), AF67,
    IF(OR(AND($G$13="Y", AQ$28 &gt;= $G$14), $G$13="N"),
        IF(OR(AF67 &gt;= $G$12, AP67 = $G$12),
            MIN(AF67,$G$12),
            AF67),
        AF67)
))</f>
        <v/>
      </c>
      <c r="AR67" s="350" t="str">
        <f>IF(Table1[[#This Row],[Hospital name (Autofills)]]="","",IF(AND($I67="Y", $G$17="Y"), AG67,
    IF(OR(AND($G$13="Y", AR$28 &gt;= $G$14), $G$13="N"),
        IF(OR(AG67 &gt;= $G$12, AQ67 = $G$12),
            MIN(AG67,$G$12),
            AG67),
        AG67)
))</f>
        <v/>
      </c>
      <c r="AS67" s="350" t="str">
        <f>IF(Table1[[#This Row],[Hospital name (Autofills)]]="","",IF(AND($I67="Y", $G$17="Y"), AH67,
    IF(OR(AND($G$13="Y", AS$28 &gt;= $G$14), $G$13="N"),
        IF(OR(AH67 &gt;= $G$12, AR67 = $G$12),
            MIN(AH67,$G$12),
            AH67),
        AH67)
))</f>
        <v/>
      </c>
      <c r="AT67" s="350" t="str">
        <f>IF(Table1[[#This Row],[Hospital name (Autofills)]]="","",IF(AND($I67="Y", $G$17="Y"), AI67,
    IF(OR(AND($G$13="Y", AT$28 &gt;= $G$14), $G$13="N"),
        IF(OR(AI67 &gt;= $G$12, AS67 = $G$12),
            MIN(AI67,$G$12),
            AI67),
        AI67)
))</f>
        <v/>
      </c>
      <c r="AU67" s="350" t="str">
        <f>IF(Table1[[#This Row],[Hospital name (Autofills)]]="","",IF(AND($I67="Y", $G$17="Y"), AJ67,
    IF(OR(AND($G$13="Y", AU$28 &gt;= $G$14), $G$13="N"),
        IF(OR(AJ67 &gt;= $G$12, AT67 = $G$12),
            MIN(AJ67,$G$12),
            AJ67),
        AJ67)
))</f>
        <v/>
      </c>
      <c r="AV67" s="350" t="str">
        <f>IF(Table1[[#This Row],[Hospital name (Autofills)]]="","",IF(AND($I67="Y", $G$17="Y"), AK67,
    IF(OR(AND($G$13="Y", AV$28 &gt;= $G$14), $G$13="N"),
        IF(OR(AK67 &gt;= $G$12, AU67 = $G$12),
            MIN(AK67,$G$12),
            AK67),
        AK67)
))</f>
        <v/>
      </c>
      <c r="AW67" s="345" t="str">
        <f>IFERROR(Table1[[#This Row],[Year 0 Relative Price]],"")</f>
        <v/>
      </c>
      <c r="AX67" s="350" t="str">
        <f t="shared" si="11"/>
        <v/>
      </c>
      <c r="AY67" s="350" t="str">
        <f t="shared" si="12"/>
        <v/>
      </c>
      <c r="AZ67" s="350" t="str">
        <f t="shared" si="13"/>
        <v/>
      </c>
      <c r="BA67" s="350" t="str">
        <f t="shared" si="14"/>
        <v/>
      </c>
      <c r="BB67" s="350" t="str">
        <f t="shared" si="15"/>
        <v/>
      </c>
      <c r="BC67" s="350" t="str">
        <f t="shared" si="16"/>
        <v/>
      </c>
      <c r="BD67" s="350" t="str">
        <f t="shared" si="17"/>
        <v/>
      </c>
      <c r="BE67" s="350" t="str">
        <f t="shared" si="18"/>
        <v/>
      </c>
      <c r="BF67" s="350" t="str">
        <f t="shared" si="19"/>
        <v/>
      </c>
      <c r="BG67" s="351" t="str">
        <f t="shared" si="20"/>
        <v/>
      </c>
      <c r="BH67" s="352" t="str">
        <f>IF(Table1[[#This Row],[Hospital name (Autofills)]]="","",IFERROR($N67*($G$10+1)^BH$28,0))</f>
        <v/>
      </c>
      <c r="BI67" s="353" t="str">
        <f>IF(Table1[[#This Row],[Hospital name (Autofills)]]="","",IFERROR($N67*($G$10+1)^BI$28,0))</f>
        <v/>
      </c>
      <c r="BJ67" s="353" t="str">
        <f>IF(Table1[[#This Row],[Hospital name (Autofills)]]="","",IFERROR($N67*($G$10+1)^BJ$28,0))</f>
        <v/>
      </c>
      <c r="BK67" s="353" t="str">
        <f>IF(Table1[[#This Row],[Hospital name (Autofills)]]="","",IFERROR($N67*($G$10+1)^BK$28,0))</f>
        <v/>
      </c>
      <c r="BL67" s="353" t="str">
        <f>IF(Table1[[#This Row],[Hospital name (Autofills)]]="","",IFERROR($N67*($G$10+1)^BL$28,0))</f>
        <v/>
      </c>
      <c r="BM67" s="353" t="str">
        <f>IF(Table1[[#This Row],[Hospital name (Autofills)]]="","",IFERROR($N67*($G$10+1)^BM$28,0))</f>
        <v/>
      </c>
      <c r="BN67" s="353" t="str">
        <f>IF(Table1[[#This Row],[Hospital name (Autofills)]]="","",IFERROR($N67*($G$10+1)^BN$28,0))</f>
        <v/>
      </c>
      <c r="BO67" s="353" t="str">
        <f>IF(Table1[[#This Row],[Hospital name (Autofills)]]="","",IFERROR($N67*($G$10+1)^BO$28,0))</f>
        <v/>
      </c>
      <c r="BP67" s="353" t="str">
        <f>IF(Table1[[#This Row],[Hospital name (Autofills)]]="","",IFERROR($N67*($G$10+1)^BP$28,0))</f>
        <v/>
      </c>
      <c r="BQ67" s="354" t="str">
        <f>IF(Table1[[#This Row],[Hospital name (Autofills)]]="","",IFERROR($N67*($G$10+1)^BQ$28,0))</f>
        <v/>
      </c>
      <c r="BR67" s="357" t="str">
        <f>IF(Table1[[#This Row],[Hospital name (Autofills)]]="","",IFERROR(($O67*((1+$G$9)^(BR$28)))*(AB67),0))</f>
        <v/>
      </c>
      <c r="BS67" s="362" t="str">
        <f>IF(Table1[[#This Row],[Hospital name (Autofills)]]="","",IFERROR(($O67*((1+$G$9)^(BS$28)))*(AC67),0))</f>
        <v/>
      </c>
      <c r="BT67" s="362" t="str">
        <f>IF(Table1[[#This Row],[Hospital name (Autofills)]]="","",IFERROR(($O67*((1+$G$9)^(BT$28)))*(AD67),0))</f>
        <v/>
      </c>
      <c r="BU67" s="362" t="str">
        <f>IF(Table1[[#This Row],[Hospital name (Autofills)]]="","",IFERROR(($O67*((1+$G$9)^(BU$28)))*(AE67),0))</f>
        <v/>
      </c>
      <c r="BV67" s="362" t="str">
        <f>IF(Table1[[#This Row],[Hospital name (Autofills)]]="","",IFERROR(($O67*((1+$G$9)^(BV$28)))*(AF67),0))</f>
        <v/>
      </c>
      <c r="BW67" s="362" t="str">
        <f>IF(Table1[[#This Row],[Hospital name (Autofills)]]="","",IFERROR(($O67*((1+$G$9)^(BW$28)))*(AG67),0))</f>
        <v/>
      </c>
      <c r="BX67" s="362" t="str">
        <f>IF(Table1[[#This Row],[Hospital name (Autofills)]]="","",IFERROR(($O67*((1+$G$9)^(BX$28)))*(AH67),0))</f>
        <v/>
      </c>
      <c r="BY67" s="362" t="str">
        <f>IF(Table1[[#This Row],[Hospital name (Autofills)]]="","",IFERROR(($O67*((1+$G$9)^(BY$28)))*(AI67),0))</f>
        <v/>
      </c>
      <c r="BZ67" s="362" t="str">
        <f>IF(Table1[[#This Row],[Hospital name (Autofills)]]="","",IFERROR(($O67*((1+$G$9)^(BZ$28)))*(AJ67),0))</f>
        <v/>
      </c>
      <c r="CA67" s="370" t="str">
        <f>IF(Table1[[#This Row],[Hospital name (Autofills)]]="","",IFERROR(($O67*((1+$G$9)^(CA$28)))*(AK67),0))</f>
        <v/>
      </c>
      <c r="CB67" s="343" t="str">
        <f>IF(Table1[[#This Row],[Hospital name (Autofills)]]="","",IFERROR(($O67*((1+$G$9)^(CB$28)))*(AM67),0))</f>
        <v/>
      </c>
      <c r="CC67" s="362" t="str">
        <f>IF(Table1[[#This Row],[Hospital name (Autofills)]]="","",IFERROR(($O67*((1+$G$9)^(CC$28)))*(AN67),0))</f>
        <v/>
      </c>
      <c r="CD67" s="362" t="str">
        <f>IF(Table1[[#This Row],[Hospital name (Autofills)]]="","",IFERROR(($O67*((1+$G$9)^(CD$28)))*(AO67),0))</f>
        <v/>
      </c>
      <c r="CE67" s="362" t="str">
        <f>IF(Table1[[#This Row],[Hospital name (Autofills)]]="","",IFERROR(($O67*((1+$G$9)^(CE$28)))*(AP67),0))</f>
        <v/>
      </c>
      <c r="CF67" s="362" t="str">
        <f>IF(Table1[[#This Row],[Hospital name (Autofills)]]="","",IFERROR(($O67*((1+$G$9)^(CF$28)))*(AQ67),0))</f>
        <v/>
      </c>
      <c r="CG67" s="362" t="str">
        <f>IF(Table1[[#This Row],[Hospital name (Autofills)]]="","",IFERROR(($O67*((1+$G$9)^(CG$28)))*(AR67),0))</f>
        <v/>
      </c>
      <c r="CH67" s="362" t="str">
        <f>IF(Table1[[#This Row],[Hospital name (Autofills)]]="","",IFERROR(($O67*((1+$G$9)^(CH$28)))*(AS67),0))</f>
        <v/>
      </c>
      <c r="CI67" s="362" t="str">
        <f>IF(Table1[[#This Row],[Hospital name (Autofills)]]="","",IFERROR(($O67*((1+$G$9)^(CI$28)))*(AT67),0))</f>
        <v/>
      </c>
      <c r="CJ67" s="362" t="str">
        <f>IF(Table1[[#This Row],[Hospital name (Autofills)]]="","",IFERROR(($O67*((1+$G$9)^(CJ$28)))*(AU67),0))</f>
        <v/>
      </c>
      <c r="CK67" s="344" t="str">
        <f>IF(Table1[[#This Row],[Hospital name (Autofills)]]="","",IFERROR(($O67*((1+$G$9)^(CK$28)))*(AV67),0))</f>
        <v/>
      </c>
      <c r="CL67" s="357" t="str">
        <f>IF(Table1[[#This Row],[Hospital name (Autofills)]]="","",IFERROR(($O67*((1+$G$9)^(CL$28)))*(AX67),0))</f>
        <v/>
      </c>
      <c r="CM67" s="362" t="str">
        <f>IF(Table1[[#This Row],[Hospital name (Autofills)]]="","",IFERROR(($O67*((1+$G$9)^(CM$28)))*(AY67),0))</f>
        <v/>
      </c>
      <c r="CN67" s="362" t="str">
        <f>IF(Table1[[#This Row],[Hospital name (Autofills)]]="","",IFERROR(($O67*((1+$G$9)^(CN$28)))*(AZ67),0))</f>
        <v/>
      </c>
      <c r="CO67" s="362" t="str">
        <f>IF(Table1[[#This Row],[Hospital name (Autofills)]]="","",IFERROR(($O67*((1+$G$9)^(CO$28)))*(BA67),0))</f>
        <v/>
      </c>
      <c r="CP67" s="362" t="str">
        <f>IF(Table1[[#This Row],[Hospital name (Autofills)]]="","",IFERROR(($O67*((1+$G$9)^(CP$28)))*(BB67),0))</f>
        <v/>
      </c>
      <c r="CQ67" s="362" t="str">
        <f>IF(Table1[[#This Row],[Hospital name (Autofills)]]="","",IFERROR(($O67*((1+$G$9)^(CQ$28)))*(BC67),0))</f>
        <v/>
      </c>
      <c r="CR67" s="362" t="str">
        <f>IF(Table1[[#This Row],[Hospital name (Autofills)]]="","",IFERROR(($O67*((1+$G$9)^(CR$28)))*(BD67),0))</f>
        <v/>
      </c>
      <c r="CS67" s="362" t="str">
        <f>IF(Table1[[#This Row],[Hospital name (Autofills)]]="","",IFERROR(($O67*((1+$G$9)^(CS$28)))*(BE67),0))</f>
        <v/>
      </c>
      <c r="CT67" s="362" t="str">
        <f>IF(Table1[[#This Row],[Hospital name (Autofills)]]="","",IFERROR(($O67*((1+$G$9)^(CT$28)))*(BF67),0))</f>
        <v/>
      </c>
      <c r="CU67" s="362" t="str">
        <f>IF(Table1[[#This Row],[Hospital name (Autofills)]]="","",IFERROR(($O67*((1+$G$9)^(CU$28)))*(BG67),0))</f>
        <v/>
      </c>
      <c r="CV67" s="371" t="str">
        <f>IF(Table1[[#This Row],[Hospital name (Autofills)]]="","",BH67-BR67)</f>
        <v/>
      </c>
      <c r="CW67" s="372" t="str">
        <f>IF(Table1[[#This Row],[Hospital name (Autofills)]]="","",BI67-BS67)</f>
        <v/>
      </c>
      <c r="CX67" s="372" t="str">
        <f>IF(Table1[[#This Row],[Hospital name (Autofills)]]="","",BJ67-BT67)</f>
        <v/>
      </c>
      <c r="CY67" s="372" t="str">
        <f>IF(Table1[[#This Row],[Hospital name (Autofills)]]="","",BK67-BU67)</f>
        <v/>
      </c>
      <c r="CZ67" s="372" t="str">
        <f>IF(Table1[[#This Row],[Hospital name (Autofills)]]="","",BL67-BV67)</f>
        <v/>
      </c>
      <c r="DA67" s="372" t="str">
        <f>IF(Table1[[#This Row],[Hospital name (Autofills)]]="","",BM67-BW67)</f>
        <v/>
      </c>
      <c r="DB67" s="372" t="str">
        <f>IF(Table1[[#This Row],[Hospital name (Autofills)]]="","",BN67-BX67)</f>
        <v/>
      </c>
      <c r="DC67" s="372" t="str">
        <f>IF(Table1[[#This Row],[Hospital name (Autofills)]]="","",BO67-BY67)</f>
        <v/>
      </c>
      <c r="DD67" s="372" t="str">
        <f>IF(Table1[[#This Row],[Hospital name (Autofills)]]="","",BP67-BZ67)</f>
        <v/>
      </c>
      <c r="DE67" s="373" t="str">
        <f>IF(Table1[[#This Row],[Hospital name (Autofills)]]="","",BQ67-CA67)</f>
        <v/>
      </c>
      <c r="DF67" s="375" t="str">
        <f>IF(Table1[[#This Row],[Hospital name (Autofills)]]="","",SUM(Table1[[#This Row],[Year 1 Savings with Price Growth Cap Alone (millions)]:[Year 10 Savings with Price Growth Cap Alone (millions)]]))</f>
        <v/>
      </c>
      <c r="DG67" s="376" t="str">
        <f>IF(Table1[[#This Row],[Hospital name (Autofills)]]="","",BH67-CB67)</f>
        <v/>
      </c>
      <c r="DH67" s="377" t="str">
        <f>IF(Table1[[#This Row],[Hospital name (Autofills)]]="","",BI67-CC67)</f>
        <v/>
      </c>
      <c r="DI67" s="377" t="str">
        <f>IF(Table1[[#This Row],[Hospital name (Autofills)]]="","",BJ67-CD67)</f>
        <v/>
      </c>
      <c r="DJ67" s="377" t="str">
        <f>IF(Table1[[#This Row],[Hospital name (Autofills)]]="","",BK67-CE67)</f>
        <v/>
      </c>
      <c r="DK67" s="377" t="str">
        <f>IF(Table1[[#This Row],[Hospital name (Autofills)]]="","",BL67-CF67)</f>
        <v/>
      </c>
      <c r="DL67" s="377" t="str">
        <f>IF(Table1[[#This Row],[Hospital name (Autofills)]]="","",BM67-CG67)</f>
        <v/>
      </c>
      <c r="DM67" s="377" t="str">
        <f>IF(Table1[[#This Row],[Hospital name (Autofills)]]="","",BN67-CH67)</f>
        <v/>
      </c>
      <c r="DN67" s="377" t="str">
        <f>IF(Table1[[#This Row],[Hospital name (Autofills)]]="","",BO67-CI67)</f>
        <v/>
      </c>
      <c r="DO67" s="377" t="str">
        <f>IF(Table1[[#This Row],[Hospital name (Autofills)]]="","",BP67-CJ67)</f>
        <v/>
      </c>
      <c r="DP67" s="377" t="str">
        <f>IF(Table1[[#This Row],[Hospital name (Autofills)]]="","",BQ67-CK67)</f>
        <v/>
      </c>
      <c r="DQ67" s="344" t="str">
        <f>IF(Table1[[#This Row],[Hospital name (Autofills)]]="","",SUM(Table1[[#This Row],[Year 1 Savings with Price Growth Cap + Price Cap (No Glide Path) (millions)]:[Year 10 Savings with Price Growth Cap + Price Cap (No Glide Path) (millions)]]))</f>
        <v/>
      </c>
      <c r="DR67" s="363" t="str">
        <f>IF(Table1[[#This Row],[Hospital name (Autofills)]]="","",BH67-CL67)</f>
        <v/>
      </c>
      <c r="DS67" s="364" t="str">
        <f>IF(Table1[[#This Row],[Hospital name (Autofills)]]="","",BI67-CM67)</f>
        <v/>
      </c>
      <c r="DT67" s="364" t="str">
        <f>IF(Table1[[#This Row],[Hospital name (Autofills)]]="","",BJ67-CN67)</f>
        <v/>
      </c>
      <c r="DU67" s="364" t="str">
        <f>IF(Table1[[#This Row],[Hospital name (Autofills)]]="","",BK67-CO67)</f>
        <v/>
      </c>
      <c r="DV67" s="364" t="str">
        <f>IF(Table1[[#This Row],[Hospital name (Autofills)]]="","",BL67-CP67)</f>
        <v/>
      </c>
      <c r="DW67" s="364" t="str">
        <f>IF(Table1[[#This Row],[Hospital name (Autofills)]]="","",BM67-CQ67)</f>
        <v/>
      </c>
      <c r="DX67" s="364" t="str">
        <f>IF(Table1[[#This Row],[Hospital name (Autofills)]]="","",BN67-CR67)</f>
        <v/>
      </c>
      <c r="DY67" s="364" t="str">
        <f>IF(Table1[[#This Row],[Hospital name (Autofills)]]="","",BO67-CS67)</f>
        <v/>
      </c>
      <c r="DZ67" s="364" t="str">
        <f>IF(Table1[[#This Row],[Hospital name (Autofills)]]="","",BP67-CT67)</f>
        <v/>
      </c>
      <c r="EA67" s="364" t="str">
        <f>IF(Table1[[#This Row],[Hospital name (Autofills)]]="","",BQ67-CU67)</f>
        <v/>
      </c>
      <c r="EB67" s="365" t="str">
        <f>IF(Table1[[#This Row],[Hospital name (Autofills)]]="","",SUM(Table1[[#This Row],[Year 1 Savings with Price Growth Cap + Price Cap Glide Path (millions)]:[Year 10 Savings with Price Growth Cap + Price Cap Glide Path (millions)]]))</f>
        <v/>
      </c>
      <c r="ED67" s="131"/>
    </row>
    <row r="68" spans="2:134" ht="12" customHeight="1">
      <c r="B68" s="292"/>
      <c r="C68" s="337" t="str">
        <f>IF(B68=0,"",_xlfn.XLOOKUP(B68,'4. User Repricing Data'!A:A,'4. User Repricing Data'!B:B,""))</f>
        <v/>
      </c>
      <c r="D68" s="292" t="str">
        <f>IF(B68=0,"",_xlfn.XLOOKUP(B68,'4. User Repricing Data'!A:A,'4. User Repricing Data'!D:D,""))</f>
        <v/>
      </c>
      <c r="E68" s="108" t="str">
        <f>IF(B68=0,"",_xlfn.XLOOKUP(B68,'4. User Repricing Data'!A:A,'4. User Repricing Data'!F:F,""))</f>
        <v/>
      </c>
      <c r="F68" s="338" t="str">
        <f>IF(B68=0,"",_xlfn.XLOOKUP(B68,'4. User Repricing Data'!A:A,'4. User Repricing Data'!E:E,""))</f>
        <v/>
      </c>
      <c r="G68" s="108" t="str">
        <f>IF(G$29="CAH",Table1[[#This Row],[CAH? (Y/N) (Autofills)]],"")</f>
        <v/>
      </c>
      <c r="H68" s="109" t="str">
        <f>IF(H$29="CAH",Table1[[#This Row],[CAH? (Y/N) (Autofills)]],"")</f>
        <v/>
      </c>
      <c r="I68" s="366" t="str">
        <f>IF(Table1[[#This Row],[Hospital name (Autofills)]]="","",IF(OR(AND(G68="Y",$G$17="Y"),AND(H68="Y",$G$18="Y")),"Y","N"))</f>
        <v/>
      </c>
      <c r="J68" s="366" t="str">
        <f>IF(Table1[[#This Row],[Hospital name (Autofills)]]="","",IF(OR(AND(G68="Y",$G$22="Y",$G$19="Y"),AND(H68="Y",$G$23="Y",$G$19="Y")),"Y","N"))</f>
        <v/>
      </c>
      <c r="K68" s="364" t="str">
        <f>IF(Table1[[#This Row],[Hospital name (Autofills)]]="","",_xlfn.XLOOKUP(B68,'4. User Repricing Data'!A:A,'4. User Repricing Data'!G:G))</f>
        <v/>
      </c>
      <c r="L68" s="364" t="str">
        <f>IF(Table1[[#This Row],[Hospital name (Autofills)]]="","",_xlfn.XLOOKUP(B68,'4. User Repricing Data'!A:A,'4. User Repricing Data'!H:H))</f>
        <v/>
      </c>
      <c r="M68" s="342" t="str">
        <f>IF(Table1[[#This Row],[Hospital name (Autofills)]]="","",((1+G$7)^G$6-1))</f>
        <v/>
      </c>
      <c r="N68" s="343" t="str">
        <f>IF(Table1[[#This Row],[Hospital name (Autofills)]]="","",IFERROR(K68*(1+Table1[[#This Row],[Cumulative Inflation Adjustment (Autofills)]]),0))</f>
        <v/>
      </c>
      <c r="O68" s="344" t="str">
        <f>IF(Table1[[#This Row],[Hospital name (Autofills)]]="","",IFERROR(L68*(1+Table1[[#This Row],[Cumulative Inflation Adjustment (Autofills)]]),0))</f>
        <v/>
      </c>
      <c r="P68" s="345" t="str">
        <f>IF(Table1[[#This Row],[Hospital name (Autofills)]]="","",IFERROR(N68/O68,0))</f>
        <v/>
      </c>
      <c r="Q68" s="346" t="str">
        <f>IF(Table1[[#This Row],[Hospital name (Autofills)]]="","",IFERROR(($N68*($G$10+1)^Q$28)/($O68*($G$9+1)^Q$28),0))</f>
        <v/>
      </c>
      <c r="R68" s="346" t="str">
        <f>IF(Table1[[#This Row],[Hospital name (Autofills)]]="","",IFERROR(($N68*($G$10+1)^R$28)/($O68*($G$9+1)^R$28),0))</f>
        <v/>
      </c>
      <c r="S68" s="346" t="str">
        <f>IF(Table1[[#This Row],[Hospital name (Autofills)]]="","",IFERROR(($N68*($G$10+1)^S$28)/($O68*($G$9+1)^S$28),0))</f>
        <v/>
      </c>
      <c r="T68" s="346" t="str">
        <f>IF(Table1[[#This Row],[Hospital name (Autofills)]]="","",IFERROR(($N68*($G$10+1)^T$28)/($O68*($G$9+1)^T$28),0))</f>
        <v/>
      </c>
      <c r="U68" s="346" t="str">
        <f>IF(Table1[[#This Row],[Hospital name (Autofills)]]="","",IFERROR(($N68*($G$10+1)^U$28)/($O68*($G$9+1)^U$28),0))</f>
        <v/>
      </c>
      <c r="V68" s="346" t="str">
        <f>IF(Table1[[#This Row],[Hospital name (Autofills)]]="","",IFERROR(($N68*($G$10+1)^V$28)/($O68*($G$9+1)^V$28),0))</f>
        <v/>
      </c>
      <c r="W68" s="346" t="str">
        <f>IF(Table1[[#This Row],[Hospital name (Autofills)]]="","",IFERROR(($N68*($G$10+1)^W$28)/($O68*($G$9+1)^W$28),0))</f>
        <v/>
      </c>
      <c r="X68" s="346" t="str">
        <f>IF(Table1[[#This Row],[Hospital name (Autofills)]]="","",IFERROR(($N68*($G$10+1)^X$28)/($O68*($G$9+1)^X$28),0))</f>
        <v/>
      </c>
      <c r="Y68" s="346" t="str">
        <f>IF(Table1[[#This Row],[Hospital name (Autofills)]]="","",IFERROR(($N68*($G$10+1)^Y$28)/($O68*($G$9+1)^Y$28),0))</f>
        <v/>
      </c>
      <c r="Z68" s="346" t="str">
        <f>IF(Table1[[#This Row],[Hospital name (Autofills)]]="","",IFERROR(($N68*($G$10+1)^Z$28)/($O68*($G$9+1)^Z$28),0))</f>
        <v/>
      </c>
      <c r="AA68" s="345" t="str">
        <f>IF(Table1[[#This Row],[Hospital name (Autofills)]]="","",IFERROR(N68/O68,0))</f>
        <v/>
      </c>
      <c r="AB68" s="368" t="str">
        <f>IF(Table1[[#This Row],[Hospital name (Autofills)]]="","",IFERROR(IF($J68="Y",Q68,IF($G$19="N",Q68,($N68*($G$10+1)^IF(AB$28&lt;$G$21,AB$28,$G$21-1)*($G$20+1)^(MAX((AB$28-$G$21+1),0)))/($O68*($G$9+1)^AB$28))),0))</f>
        <v/>
      </c>
      <c r="AC68" s="368" t="str">
        <f>IF(Table1[[#This Row],[Hospital name (Autofills)]]="","",IFERROR(IF($J68="Y",R68,IF($G$19="N",R68,($N68*($G$10+1)^IF(AC$28&lt;$G$21,AC$28,$G$21-1)*($G$20+1)^(MAX((AC$28-$G$21+1),0)))/($O68*($G$9+1)^AC$28))),0))</f>
        <v/>
      </c>
      <c r="AD68" s="368" t="str">
        <f>IF(Table1[[#This Row],[Hospital name (Autofills)]]="","",IFERROR(IF($J68="Y",S68,IF($G$19="N",S68,($N68*($G$10+1)^IF(AD$28&lt;$G$21,AD$28,$G$21-1)*($G$20+1)^(MAX((AD$28-$G$21+1),0)))/($O68*($G$9+1)^AD$28))),0))</f>
        <v/>
      </c>
      <c r="AE68" s="368" t="str">
        <f>IF(Table1[[#This Row],[Hospital name (Autofills)]]="","",IFERROR(IF($J68="Y",T68,IF($G$19="N",T68,($N68*($G$10+1)^IF(AE$28&lt;$G$21,AE$28,$G$21-1)*($G$20+1)^(MAX((AE$28-$G$21+1),0)))/($O68*($G$9+1)^AE$28))),0))</f>
        <v/>
      </c>
      <c r="AF68" s="368" t="str">
        <f>IF(Table1[[#This Row],[Hospital name (Autofills)]]="","",IFERROR(IF($J68="Y",U68,IF($G$19="N",U68,($N68*($G$10+1)^IF(AF$28&lt;$G$21,AF$28,$G$21-1)*($G$20+1)^(MAX((AF$28-$G$21+1),0)))/($O68*($G$9+1)^AF$28))),0))</f>
        <v/>
      </c>
      <c r="AG68" s="368" t="str">
        <f>IF(Table1[[#This Row],[Hospital name (Autofills)]]="","",IFERROR(IF($J68="Y",V68,IF($G$19="N",V68,($N68*($G$10+1)^IF(AG$28&lt;$G$21,AG$28,$G$21-1)*($G$20+1)^(MAX((AG$28-$G$21+1),0)))/($O68*($G$9+1)^AG$28))),0))</f>
        <v/>
      </c>
      <c r="AH68" s="368" t="str">
        <f>IF(Table1[[#This Row],[Hospital name (Autofills)]]="","",IFERROR(IF($J68="Y",W68,IF($G$19="N",W68,($N68*($G$10+1)^IF(AH$28&lt;$G$21,AH$28,$G$21-1)*($G$20+1)^(MAX((AH$28-$G$21+1),0)))/($O68*($G$9+1)^AH$28))),0))</f>
        <v/>
      </c>
      <c r="AI68" s="368" t="str">
        <f>IF(Table1[[#This Row],[Hospital name (Autofills)]]="","",IFERROR(IF($J68="Y",X68,IF($G$19="N",X68,($N68*($G$10+1)^IF(AI$28&lt;$G$21,AI$28,$G$21-1)*($G$20+1)^(MAX((AI$28-$G$21+1),0)))/($O68*($G$9+1)^AI$28))),0))</f>
        <v/>
      </c>
      <c r="AJ68" s="368" t="str">
        <f>IF(Table1[[#This Row],[Hospital name (Autofills)]]="","",IFERROR(IF($J68="Y",Y68,IF($G$19="N",Y68,($N68*($G$10+1)^IF(AJ$28&lt;$G$21,AJ$28,$G$21-1)*($G$20+1)^(MAX((AJ$28-$G$21+1),0)))/($O68*($G$9+1)^AJ$28))),0))</f>
        <v/>
      </c>
      <c r="AK68" s="368" t="str">
        <f>IF(Table1[[#This Row],[Hospital name (Autofills)]]="","",IFERROR(IF($J68="Y",Z68,IF($G$19="N",Z68,($N68*($G$10+1)^IF(AK$28&lt;$G$21,AK$28,$G$21-1)*($G$20+1)^(MAX((AK$28-$G$21+1),0)))/($O68*($G$9+1)^AK$28))),0))</f>
        <v/>
      </c>
      <c r="AL68" s="349" t="str">
        <f t="shared" si="0"/>
        <v/>
      </c>
      <c r="AM68" s="350" t="str">
        <f>IF(Table1[[#This Row],[Hospital name (Autofills)]]="","",IF(AND($I68="Y", $G$17="Y"), AB68,
    IF(OR(AND($G$13="Y", AM$28 &gt;= $G$14), $G$13="N"),
        IF(OR(AB68 &gt;= $G$12, AL68 = $G$12),
            $G$12,
            AB68),
        AB68))
)</f>
        <v/>
      </c>
      <c r="AN68" s="350" t="str">
        <f>IF(Table1[[#This Row],[Hospital name (Autofills)]]="","",IF(AND($I68="Y", $G$17="Y"), AC68,
    IF(OR(AND($G$13="Y", AN$28 &gt;= $G$14), $G$13="N"),
        IF(OR(AC68 &gt;= $G$12, AM68 = $G$12),
            $G$12,
            AC68),
        AC68)
))</f>
        <v/>
      </c>
      <c r="AO68" s="350" t="str">
        <f>IF(Table1[[#This Row],[Hospital name (Autofills)]]="","",IF(AND($I68="Y", $G$17="Y"), AD68,
    IF(OR(AND($G$13="Y", AO$28 &gt;= $G$14), $G$13="N"),
        IF(OR(AD68 &gt;= $G$12, AN68 = $G$12),
            MIN(AD68,$G$12),
            AD68),
        AD68)
))</f>
        <v/>
      </c>
      <c r="AP68" s="350" t="str">
        <f>IF(Table1[[#This Row],[Hospital name (Autofills)]]="","",IF(AND($I68="Y", $G$17="Y"), AE68,
    IF(OR(AND($G$13="Y", AP$28 &gt;= $G$14), $G$13="N"),
        IF(OR(AE68 &gt;= $G$12, AO68 = $G$12),
            MIN(AE68,$G$12),
            AE68),
        AE68)
))</f>
        <v/>
      </c>
      <c r="AQ68" s="350" t="str">
        <f>IF(Table1[[#This Row],[Hospital name (Autofills)]]="","",IF(AND($I68="Y", $G$17="Y"), AF68,
    IF(OR(AND($G$13="Y", AQ$28 &gt;= $G$14), $G$13="N"),
        IF(OR(AF68 &gt;= $G$12, AP68 = $G$12),
            MIN(AF68,$G$12),
            AF68),
        AF68)
))</f>
        <v/>
      </c>
      <c r="AR68" s="350" t="str">
        <f>IF(Table1[[#This Row],[Hospital name (Autofills)]]="","",IF(AND($I68="Y", $G$17="Y"), AG68,
    IF(OR(AND($G$13="Y", AR$28 &gt;= $G$14), $G$13="N"),
        IF(OR(AG68 &gt;= $G$12, AQ68 = $G$12),
            MIN(AG68,$G$12),
            AG68),
        AG68)
))</f>
        <v/>
      </c>
      <c r="AS68" s="350" t="str">
        <f>IF(Table1[[#This Row],[Hospital name (Autofills)]]="","",IF(AND($I68="Y", $G$17="Y"), AH68,
    IF(OR(AND($G$13="Y", AS$28 &gt;= $G$14), $G$13="N"),
        IF(OR(AH68 &gt;= $G$12, AR68 = $G$12),
            MIN(AH68,$G$12),
            AH68),
        AH68)
))</f>
        <v/>
      </c>
      <c r="AT68" s="350" t="str">
        <f>IF(Table1[[#This Row],[Hospital name (Autofills)]]="","",IF(AND($I68="Y", $G$17="Y"), AI68,
    IF(OR(AND($G$13="Y", AT$28 &gt;= $G$14), $G$13="N"),
        IF(OR(AI68 &gt;= $G$12, AS68 = $G$12),
            MIN(AI68,$G$12),
            AI68),
        AI68)
))</f>
        <v/>
      </c>
      <c r="AU68" s="350" t="str">
        <f>IF(Table1[[#This Row],[Hospital name (Autofills)]]="","",IF(AND($I68="Y", $G$17="Y"), AJ68,
    IF(OR(AND($G$13="Y", AU$28 &gt;= $G$14), $G$13="N"),
        IF(OR(AJ68 &gt;= $G$12, AT68 = $G$12),
            MIN(AJ68,$G$12),
            AJ68),
        AJ68)
))</f>
        <v/>
      </c>
      <c r="AV68" s="350" t="str">
        <f>IF(Table1[[#This Row],[Hospital name (Autofills)]]="","",IF(AND($I68="Y", $G$17="Y"), AK68,
    IF(OR(AND($G$13="Y", AV$28 &gt;= $G$14), $G$13="N"),
        IF(OR(AK68 &gt;= $G$12, AU68 = $G$12),
            MIN(AK68,$G$12),
            AK68),
        AK68)
))</f>
        <v/>
      </c>
      <c r="AW68" s="345" t="str">
        <f>IFERROR(Table1[[#This Row],[Year 0 Relative Price]],"")</f>
        <v/>
      </c>
      <c r="AX68" s="350" t="str">
        <f t="shared" si="11"/>
        <v/>
      </c>
      <c r="AY68" s="350" t="str">
        <f t="shared" si="12"/>
        <v/>
      </c>
      <c r="AZ68" s="350" t="str">
        <f t="shared" si="13"/>
        <v/>
      </c>
      <c r="BA68" s="350" t="str">
        <f t="shared" si="14"/>
        <v/>
      </c>
      <c r="BB68" s="350" t="str">
        <f t="shared" si="15"/>
        <v/>
      </c>
      <c r="BC68" s="350" t="str">
        <f t="shared" si="16"/>
        <v/>
      </c>
      <c r="BD68" s="350" t="str">
        <f t="shared" si="17"/>
        <v/>
      </c>
      <c r="BE68" s="350" t="str">
        <f t="shared" si="18"/>
        <v/>
      </c>
      <c r="BF68" s="350" t="str">
        <f t="shared" si="19"/>
        <v/>
      </c>
      <c r="BG68" s="351" t="str">
        <f t="shared" si="20"/>
        <v/>
      </c>
      <c r="BH68" s="352" t="str">
        <f>IF(Table1[[#This Row],[Hospital name (Autofills)]]="","",IFERROR($N68*($G$10+1)^BH$28,0))</f>
        <v/>
      </c>
      <c r="BI68" s="353" t="str">
        <f>IF(Table1[[#This Row],[Hospital name (Autofills)]]="","",IFERROR($N68*($G$10+1)^BI$28,0))</f>
        <v/>
      </c>
      <c r="BJ68" s="353" t="str">
        <f>IF(Table1[[#This Row],[Hospital name (Autofills)]]="","",IFERROR($N68*($G$10+1)^BJ$28,0))</f>
        <v/>
      </c>
      <c r="BK68" s="353" t="str">
        <f>IF(Table1[[#This Row],[Hospital name (Autofills)]]="","",IFERROR($N68*($G$10+1)^BK$28,0))</f>
        <v/>
      </c>
      <c r="BL68" s="353" t="str">
        <f>IF(Table1[[#This Row],[Hospital name (Autofills)]]="","",IFERROR($N68*($G$10+1)^BL$28,0))</f>
        <v/>
      </c>
      <c r="BM68" s="353" t="str">
        <f>IF(Table1[[#This Row],[Hospital name (Autofills)]]="","",IFERROR($N68*($G$10+1)^BM$28,0))</f>
        <v/>
      </c>
      <c r="BN68" s="353" t="str">
        <f>IF(Table1[[#This Row],[Hospital name (Autofills)]]="","",IFERROR($N68*($G$10+1)^BN$28,0))</f>
        <v/>
      </c>
      <c r="BO68" s="353" t="str">
        <f>IF(Table1[[#This Row],[Hospital name (Autofills)]]="","",IFERROR($N68*($G$10+1)^BO$28,0))</f>
        <v/>
      </c>
      <c r="BP68" s="353" t="str">
        <f>IF(Table1[[#This Row],[Hospital name (Autofills)]]="","",IFERROR($N68*($G$10+1)^BP$28,0))</f>
        <v/>
      </c>
      <c r="BQ68" s="354" t="str">
        <f>IF(Table1[[#This Row],[Hospital name (Autofills)]]="","",IFERROR($N68*($G$10+1)^BQ$28,0))</f>
        <v/>
      </c>
      <c r="BR68" s="357" t="str">
        <f>IF(Table1[[#This Row],[Hospital name (Autofills)]]="","",IFERROR(($O68*((1+$G$9)^(BR$28)))*(AB68),0))</f>
        <v/>
      </c>
      <c r="BS68" s="362" t="str">
        <f>IF(Table1[[#This Row],[Hospital name (Autofills)]]="","",IFERROR(($O68*((1+$G$9)^(BS$28)))*(AC68),0))</f>
        <v/>
      </c>
      <c r="BT68" s="362" t="str">
        <f>IF(Table1[[#This Row],[Hospital name (Autofills)]]="","",IFERROR(($O68*((1+$G$9)^(BT$28)))*(AD68),0))</f>
        <v/>
      </c>
      <c r="BU68" s="362" t="str">
        <f>IF(Table1[[#This Row],[Hospital name (Autofills)]]="","",IFERROR(($O68*((1+$G$9)^(BU$28)))*(AE68),0))</f>
        <v/>
      </c>
      <c r="BV68" s="362" t="str">
        <f>IF(Table1[[#This Row],[Hospital name (Autofills)]]="","",IFERROR(($O68*((1+$G$9)^(BV$28)))*(AF68),0))</f>
        <v/>
      </c>
      <c r="BW68" s="362" t="str">
        <f>IF(Table1[[#This Row],[Hospital name (Autofills)]]="","",IFERROR(($O68*((1+$G$9)^(BW$28)))*(AG68),0))</f>
        <v/>
      </c>
      <c r="BX68" s="362" t="str">
        <f>IF(Table1[[#This Row],[Hospital name (Autofills)]]="","",IFERROR(($O68*((1+$G$9)^(BX$28)))*(AH68),0))</f>
        <v/>
      </c>
      <c r="BY68" s="362" t="str">
        <f>IF(Table1[[#This Row],[Hospital name (Autofills)]]="","",IFERROR(($O68*((1+$G$9)^(BY$28)))*(AI68),0))</f>
        <v/>
      </c>
      <c r="BZ68" s="362" t="str">
        <f>IF(Table1[[#This Row],[Hospital name (Autofills)]]="","",IFERROR(($O68*((1+$G$9)^(BZ$28)))*(AJ68),0))</f>
        <v/>
      </c>
      <c r="CA68" s="370" t="str">
        <f>IF(Table1[[#This Row],[Hospital name (Autofills)]]="","",IFERROR(($O68*((1+$G$9)^(CA$28)))*(AK68),0))</f>
        <v/>
      </c>
      <c r="CB68" s="343" t="str">
        <f>IF(Table1[[#This Row],[Hospital name (Autofills)]]="","",IFERROR(($O68*((1+$G$9)^(CB$28)))*(AM68),0))</f>
        <v/>
      </c>
      <c r="CC68" s="362" t="str">
        <f>IF(Table1[[#This Row],[Hospital name (Autofills)]]="","",IFERROR(($O68*((1+$G$9)^(CC$28)))*(AN68),0))</f>
        <v/>
      </c>
      <c r="CD68" s="362" t="str">
        <f>IF(Table1[[#This Row],[Hospital name (Autofills)]]="","",IFERROR(($O68*((1+$G$9)^(CD$28)))*(AO68),0))</f>
        <v/>
      </c>
      <c r="CE68" s="362" t="str">
        <f>IF(Table1[[#This Row],[Hospital name (Autofills)]]="","",IFERROR(($O68*((1+$G$9)^(CE$28)))*(AP68),0))</f>
        <v/>
      </c>
      <c r="CF68" s="362" t="str">
        <f>IF(Table1[[#This Row],[Hospital name (Autofills)]]="","",IFERROR(($O68*((1+$G$9)^(CF$28)))*(AQ68),0))</f>
        <v/>
      </c>
      <c r="CG68" s="362" t="str">
        <f>IF(Table1[[#This Row],[Hospital name (Autofills)]]="","",IFERROR(($O68*((1+$G$9)^(CG$28)))*(AR68),0))</f>
        <v/>
      </c>
      <c r="CH68" s="362" t="str">
        <f>IF(Table1[[#This Row],[Hospital name (Autofills)]]="","",IFERROR(($O68*((1+$G$9)^(CH$28)))*(AS68),0))</f>
        <v/>
      </c>
      <c r="CI68" s="362" t="str">
        <f>IF(Table1[[#This Row],[Hospital name (Autofills)]]="","",IFERROR(($O68*((1+$G$9)^(CI$28)))*(AT68),0))</f>
        <v/>
      </c>
      <c r="CJ68" s="362" t="str">
        <f>IF(Table1[[#This Row],[Hospital name (Autofills)]]="","",IFERROR(($O68*((1+$G$9)^(CJ$28)))*(AU68),0))</f>
        <v/>
      </c>
      <c r="CK68" s="344" t="str">
        <f>IF(Table1[[#This Row],[Hospital name (Autofills)]]="","",IFERROR(($O68*((1+$G$9)^(CK$28)))*(AV68),0))</f>
        <v/>
      </c>
      <c r="CL68" s="357" t="str">
        <f>IF(Table1[[#This Row],[Hospital name (Autofills)]]="","",IFERROR(($O68*((1+$G$9)^(CL$28)))*(AX68),0))</f>
        <v/>
      </c>
      <c r="CM68" s="362" t="str">
        <f>IF(Table1[[#This Row],[Hospital name (Autofills)]]="","",IFERROR(($O68*((1+$G$9)^(CM$28)))*(AY68),0))</f>
        <v/>
      </c>
      <c r="CN68" s="362" t="str">
        <f>IF(Table1[[#This Row],[Hospital name (Autofills)]]="","",IFERROR(($O68*((1+$G$9)^(CN$28)))*(AZ68),0))</f>
        <v/>
      </c>
      <c r="CO68" s="362" t="str">
        <f>IF(Table1[[#This Row],[Hospital name (Autofills)]]="","",IFERROR(($O68*((1+$G$9)^(CO$28)))*(BA68),0))</f>
        <v/>
      </c>
      <c r="CP68" s="362" t="str">
        <f>IF(Table1[[#This Row],[Hospital name (Autofills)]]="","",IFERROR(($O68*((1+$G$9)^(CP$28)))*(BB68),0))</f>
        <v/>
      </c>
      <c r="CQ68" s="362" t="str">
        <f>IF(Table1[[#This Row],[Hospital name (Autofills)]]="","",IFERROR(($O68*((1+$G$9)^(CQ$28)))*(BC68),0))</f>
        <v/>
      </c>
      <c r="CR68" s="362" t="str">
        <f>IF(Table1[[#This Row],[Hospital name (Autofills)]]="","",IFERROR(($O68*((1+$G$9)^(CR$28)))*(BD68),0))</f>
        <v/>
      </c>
      <c r="CS68" s="362" t="str">
        <f>IF(Table1[[#This Row],[Hospital name (Autofills)]]="","",IFERROR(($O68*((1+$G$9)^(CS$28)))*(BE68),0))</f>
        <v/>
      </c>
      <c r="CT68" s="362" t="str">
        <f>IF(Table1[[#This Row],[Hospital name (Autofills)]]="","",IFERROR(($O68*((1+$G$9)^(CT$28)))*(BF68),0))</f>
        <v/>
      </c>
      <c r="CU68" s="362" t="str">
        <f>IF(Table1[[#This Row],[Hospital name (Autofills)]]="","",IFERROR(($O68*((1+$G$9)^(CU$28)))*(BG68),0))</f>
        <v/>
      </c>
      <c r="CV68" s="371" t="str">
        <f>IF(Table1[[#This Row],[Hospital name (Autofills)]]="","",BH68-BR68)</f>
        <v/>
      </c>
      <c r="CW68" s="372" t="str">
        <f>IF(Table1[[#This Row],[Hospital name (Autofills)]]="","",BI68-BS68)</f>
        <v/>
      </c>
      <c r="CX68" s="372" t="str">
        <f>IF(Table1[[#This Row],[Hospital name (Autofills)]]="","",BJ68-BT68)</f>
        <v/>
      </c>
      <c r="CY68" s="372" t="str">
        <f>IF(Table1[[#This Row],[Hospital name (Autofills)]]="","",BK68-BU68)</f>
        <v/>
      </c>
      <c r="CZ68" s="372" t="str">
        <f>IF(Table1[[#This Row],[Hospital name (Autofills)]]="","",BL68-BV68)</f>
        <v/>
      </c>
      <c r="DA68" s="372" t="str">
        <f>IF(Table1[[#This Row],[Hospital name (Autofills)]]="","",BM68-BW68)</f>
        <v/>
      </c>
      <c r="DB68" s="372" t="str">
        <f>IF(Table1[[#This Row],[Hospital name (Autofills)]]="","",BN68-BX68)</f>
        <v/>
      </c>
      <c r="DC68" s="372" t="str">
        <f>IF(Table1[[#This Row],[Hospital name (Autofills)]]="","",BO68-BY68)</f>
        <v/>
      </c>
      <c r="DD68" s="372" t="str">
        <f>IF(Table1[[#This Row],[Hospital name (Autofills)]]="","",BP68-BZ68)</f>
        <v/>
      </c>
      <c r="DE68" s="373" t="str">
        <f>IF(Table1[[#This Row],[Hospital name (Autofills)]]="","",BQ68-CA68)</f>
        <v/>
      </c>
      <c r="DF68" s="375" t="str">
        <f>IF(Table1[[#This Row],[Hospital name (Autofills)]]="","",SUM(Table1[[#This Row],[Year 1 Savings with Price Growth Cap Alone (millions)]:[Year 10 Savings with Price Growth Cap Alone (millions)]]))</f>
        <v/>
      </c>
      <c r="DG68" s="376" t="str">
        <f>IF(Table1[[#This Row],[Hospital name (Autofills)]]="","",BH68-CB68)</f>
        <v/>
      </c>
      <c r="DH68" s="377" t="str">
        <f>IF(Table1[[#This Row],[Hospital name (Autofills)]]="","",BI68-CC68)</f>
        <v/>
      </c>
      <c r="DI68" s="377" t="str">
        <f>IF(Table1[[#This Row],[Hospital name (Autofills)]]="","",BJ68-CD68)</f>
        <v/>
      </c>
      <c r="DJ68" s="377" t="str">
        <f>IF(Table1[[#This Row],[Hospital name (Autofills)]]="","",BK68-CE68)</f>
        <v/>
      </c>
      <c r="DK68" s="377" t="str">
        <f>IF(Table1[[#This Row],[Hospital name (Autofills)]]="","",BL68-CF68)</f>
        <v/>
      </c>
      <c r="DL68" s="377" t="str">
        <f>IF(Table1[[#This Row],[Hospital name (Autofills)]]="","",BM68-CG68)</f>
        <v/>
      </c>
      <c r="DM68" s="377" t="str">
        <f>IF(Table1[[#This Row],[Hospital name (Autofills)]]="","",BN68-CH68)</f>
        <v/>
      </c>
      <c r="DN68" s="377" t="str">
        <f>IF(Table1[[#This Row],[Hospital name (Autofills)]]="","",BO68-CI68)</f>
        <v/>
      </c>
      <c r="DO68" s="377" t="str">
        <f>IF(Table1[[#This Row],[Hospital name (Autofills)]]="","",BP68-CJ68)</f>
        <v/>
      </c>
      <c r="DP68" s="377" t="str">
        <f>IF(Table1[[#This Row],[Hospital name (Autofills)]]="","",BQ68-CK68)</f>
        <v/>
      </c>
      <c r="DQ68" s="344" t="str">
        <f>IF(Table1[[#This Row],[Hospital name (Autofills)]]="","",SUM(Table1[[#This Row],[Year 1 Savings with Price Growth Cap + Price Cap (No Glide Path) (millions)]:[Year 10 Savings with Price Growth Cap + Price Cap (No Glide Path) (millions)]]))</f>
        <v/>
      </c>
      <c r="DR68" s="363" t="str">
        <f>IF(Table1[[#This Row],[Hospital name (Autofills)]]="","",BH68-CL68)</f>
        <v/>
      </c>
      <c r="DS68" s="364" t="str">
        <f>IF(Table1[[#This Row],[Hospital name (Autofills)]]="","",BI68-CM68)</f>
        <v/>
      </c>
      <c r="DT68" s="364" t="str">
        <f>IF(Table1[[#This Row],[Hospital name (Autofills)]]="","",BJ68-CN68)</f>
        <v/>
      </c>
      <c r="DU68" s="364" t="str">
        <f>IF(Table1[[#This Row],[Hospital name (Autofills)]]="","",BK68-CO68)</f>
        <v/>
      </c>
      <c r="DV68" s="364" t="str">
        <f>IF(Table1[[#This Row],[Hospital name (Autofills)]]="","",BL68-CP68)</f>
        <v/>
      </c>
      <c r="DW68" s="364" t="str">
        <f>IF(Table1[[#This Row],[Hospital name (Autofills)]]="","",BM68-CQ68)</f>
        <v/>
      </c>
      <c r="DX68" s="364" t="str">
        <f>IF(Table1[[#This Row],[Hospital name (Autofills)]]="","",BN68-CR68)</f>
        <v/>
      </c>
      <c r="DY68" s="364" t="str">
        <f>IF(Table1[[#This Row],[Hospital name (Autofills)]]="","",BO68-CS68)</f>
        <v/>
      </c>
      <c r="DZ68" s="364" t="str">
        <f>IF(Table1[[#This Row],[Hospital name (Autofills)]]="","",BP68-CT68)</f>
        <v/>
      </c>
      <c r="EA68" s="364" t="str">
        <f>IF(Table1[[#This Row],[Hospital name (Autofills)]]="","",BQ68-CU68)</f>
        <v/>
      </c>
      <c r="EB68" s="365" t="str">
        <f>IF(Table1[[#This Row],[Hospital name (Autofills)]]="","",SUM(Table1[[#This Row],[Year 1 Savings with Price Growth Cap + Price Cap Glide Path (millions)]:[Year 10 Savings with Price Growth Cap + Price Cap Glide Path (millions)]]))</f>
        <v/>
      </c>
      <c r="ED68" s="131"/>
    </row>
    <row r="69" spans="2:134" ht="12" customHeight="1">
      <c r="B69" s="292"/>
      <c r="C69" s="337" t="str">
        <f>IF(B69=0,"",_xlfn.XLOOKUP(B69,'4. User Repricing Data'!A:A,'4. User Repricing Data'!B:B,""))</f>
        <v/>
      </c>
      <c r="D69" s="292" t="str">
        <f>IF(B69=0,"",_xlfn.XLOOKUP(B69,'4. User Repricing Data'!A:A,'4. User Repricing Data'!D:D,""))</f>
        <v/>
      </c>
      <c r="E69" s="108" t="str">
        <f>IF(B69=0,"",_xlfn.XLOOKUP(B69,'4. User Repricing Data'!A:A,'4. User Repricing Data'!F:F,""))</f>
        <v/>
      </c>
      <c r="F69" s="338" t="str">
        <f>IF(B69=0,"",_xlfn.XLOOKUP(B69,'4. User Repricing Data'!A:A,'4. User Repricing Data'!E:E,""))</f>
        <v/>
      </c>
      <c r="G69" s="108" t="str">
        <f>IF(G$29="CAH",Table1[[#This Row],[CAH? (Y/N) (Autofills)]],"")</f>
        <v/>
      </c>
      <c r="H69" s="109" t="str">
        <f>IF(H$29="CAH",Table1[[#This Row],[CAH? (Y/N) (Autofills)]],"")</f>
        <v/>
      </c>
      <c r="I69" s="366" t="str">
        <f>IF(Table1[[#This Row],[Hospital name (Autofills)]]="","",IF(OR(AND(G69="Y",$G$17="Y"),AND(H69="Y",$G$18="Y")),"Y","N"))</f>
        <v/>
      </c>
      <c r="J69" s="366" t="str">
        <f>IF(Table1[[#This Row],[Hospital name (Autofills)]]="","",IF(OR(AND(G69="Y",$G$22="Y",$G$19="Y"),AND(H69="Y",$G$23="Y",$G$19="Y")),"Y","N"))</f>
        <v/>
      </c>
      <c r="K69" s="364" t="str">
        <f>IF(Table1[[#This Row],[Hospital name (Autofills)]]="","",_xlfn.XLOOKUP(B69,'4. User Repricing Data'!A:A,'4. User Repricing Data'!G:G))</f>
        <v/>
      </c>
      <c r="L69" s="364" t="str">
        <f>IF(Table1[[#This Row],[Hospital name (Autofills)]]="","",_xlfn.XLOOKUP(B69,'4. User Repricing Data'!A:A,'4. User Repricing Data'!H:H))</f>
        <v/>
      </c>
      <c r="M69" s="342" t="str">
        <f>IF(Table1[[#This Row],[Hospital name (Autofills)]]="","",((1+G$7)^G$6-1))</f>
        <v/>
      </c>
      <c r="N69" s="343" t="str">
        <f>IF(Table1[[#This Row],[Hospital name (Autofills)]]="","",IFERROR(K69*(1+Table1[[#This Row],[Cumulative Inflation Adjustment (Autofills)]]),0))</f>
        <v/>
      </c>
      <c r="O69" s="344" t="str">
        <f>IF(Table1[[#This Row],[Hospital name (Autofills)]]="","",IFERROR(L69*(1+Table1[[#This Row],[Cumulative Inflation Adjustment (Autofills)]]),0))</f>
        <v/>
      </c>
      <c r="P69" s="345" t="str">
        <f>IF(Table1[[#This Row],[Hospital name (Autofills)]]="","",IFERROR(N69/O69,0))</f>
        <v/>
      </c>
      <c r="Q69" s="346" t="str">
        <f>IF(Table1[[#This Row],[Hospital name (Autofills)]]="","",IFERROR(($N69*($G$10+1)^Q$28)/($O69*($G$9+1)^Q$28),0))</f>
        <v/>
      </c>
      <c r="R69" s="346" t="str">
        <f>IF(Table1[[#This Row],[Hospital name (Autofills)]]="","",IFERROR(($N69*($G$10+1)^R$28)/($O69*($G$9+1)^R$28),0))</f>
        <v/>
      </c>
      <c r="S69" s="346" t="str">
        <f>IF(Table1[[#This Row],[Hospital name (Autofills)]]="","",IFERROR(($N69*($G$10+1)^S$28)/($O69*($G$9+1)^S$28),0))</f>
        <v/>
      </c>
      <c r="T69" s="346" t="str">
        <f>IF(Table1[[#This Row],[Hospital name (Autofills)]]="","",IFERROR(($N69*($G$10+1)^T$28)/($O69*($G$9+1)^T$28),0))</f>
        <v/>
      </c>
      <c r="U69" s="346" t="str">
        <f>IF(Table1[[#This Row],[Hospital name (Autofills)]]="","",IFERROR(($N69*($G$10+1)^U$28)/($O69*($G$9+1)^U$28),0))</f>
        <v/>
      </c>
      <c r="V69" s="346" t="str">
        <f>IF(Table1[[#This Row],[Hospital name (Autofills)]]="","",IFERROR(($N69*($G$10+1)^V$28)/($O69*($G$9+1)^V$28),0))</f>
        <v/>
      </c>
      <c r="W69" s="346" t="str">
        <f>IF(Table1[[#This Row],[Hospital name (Autofills)]]="","",IFERROR(($N69*($G$10+1)^W$28)/($O69*($G$9+1)^W$28),0))</f>
        <v/>
      </c>
      <c r="X69" s="346" t="str">
        <f>IF(Table1[[#This Row],[Hospital name (Autofills)]]="","",IFERROR(($N69*($G$10+1)^X$28)/($O69*($G$9+1)^X$28),0))</f>
        <v/>
      </c>
      <c r="Y69" s="346" t="str">
        <f>IF(Table1[[#This Row],[Hospital name (Autofills)]]="","",IFERROR(($N69*($G$10+1)^Y$28)/($O69*($G$9+1)^Y$28),0))</f>
        <v/>
      </c>
      <c r="Z69" s="346" t="str">
        <f>IF(Table1[[#This Row],[Hospital name (Autofills)]]="","",IFERROR(($N69*($G$10+1)^Z$28)/($O69*($G$9+1)^Z$28),0))</f>
        <v/>
      </c>
      <c r="AA69" s="345" t="str">
        <f>IF(Table1[[#This Row],[Hospital name (Autofills)]]="","",IFERROR(N69/O69,0))</f>
        <v/>
      </c>
      <c r="AB69" s="368" t="str">
        <f>IF(Table1[[#This Row],[Hospital name (Autofills)]]="","",IFERROR(IF($J69="Y",Q69,IF($G$19="N",Q69,($N69*($G$10+1)^IF(AB$28&lt;$G$21,AB$28,$G$21-1)*($G$20+1)^(MAX((AB$28-$G$21+1),0)))/($O69*($G$9+1)^AB$28))),0))</f>
        <v/>
      </c>
      <c r="AC69" s="368" t="str">
        <f>IF(Table1[[#This Row],[Hospital name (Autofills)]]="","",IFERROR(IF($J69="Y",R69,IF($G$19="N",R69,($N69*($G$10+1)^IF(AC$28&lt;$G$21,AC$28,$G$21-1)*($G$20+1)^(MAX((AC$28-$G$21+1),0)))/($O69*($G$9+1)^AC$28))),0))</f>
        <v/>
      </c>
      <c r="AD69" s="368" t="str">
        <f>IF(Table1[[#This Row],[Hospital name (Autofills)]]="","",IFERROR(IF($J69="Y",S69,IF($G$19="N",S69,($N69*($G$10+1)^IF(AD$28&lt;$G$21,AD$28,$G$21-1)*($G$20+1)^(MAX((AD$28-$G$21+1),0)))/($O69*($G$9+1)^AD$28))),0))</f>
        <v/>
      </c>
      <c r="AE69" s="368" t="str">
        <f>IF(Table1[[#This Row],[Hospital name (Autofills)]]="","",IFERROR(IF($J69="Y",T69,IF($G$19="N",T69,($N69*($G$10+1)^IF(AE$28&lt;$G$21,AE$28,$G$21-1)*($G$20+1)^(MAX((AE$28-$G$21+1),0)))/($O69*($G$9+1)^AE$28))),0))</f>
        <v/>
      </c>
      <c r="AF69" s="368" t="str">
        <f>IF(Table1[[#This Row],[Hospital name (Autofills)]]="","",IFERROR(IF($J69="Y",U69,IF($G$19="N",U69,($N69*($G$10+1)^IF(AF$28&lt;$G$21,AF$28,$G$21-1)*($G$20+1)^(MAX((AF$28-$G$21+1),0)))/($O69*($G$9+1)^AF$28))),0))</f>
        <v/>
      </c>
      <c r="AG69" s="368" t="str">
        <f>IF(Table1[[#This Row],[Hospital name (Autofills)]]="","",IFERROR(IF($J69="Y",V69,IF($G$19="N",V69,($N69*($G$10+1)^IF(AG$28&lt;$G$21,AG$28,$G$21-1)*($G$20+1)^(MAX((AG$28-$G$21+1),0)))/($O69*($G$9+1)^AG$28))),0))</f>
        <v/>
      </c>
      <c r="AH69" s="368" t="str">
        <f>IF(Table1[[#This Row],[Hospital name (Autofills)]]="","",IFERROR(IF($J69="Y",W69,IF($G$19="N",W69,($N69*($G$10+1)^IF(AH$28&lt;$G$21,AH$28,$G$21-1)*($G$20+1)^(MAX((AH$28-$G$21+1),0)))/($O69*($G$9+1)^AH$28))),0))</f>
        <v/>
      </c>
      <c r="AI69" s="368" t="str">
        <f>IF(Table1[[#This Row],[Hospital name (Autofills)]]="","",IFERROR(IF($J69="Y",X69,IF($G$19="N",X69,($N69*($G$10+1)^IF(AI$28&lt;$G$21,AI$28,$G$21-1)*($G$20+1)^(MAX((AI$28-$G$21+1),0)))/($O69*($G$9+1)^AI$28))),0))</f>
        <v/>
      </c>
      <c r="AJ69" s="368" t="str">
        <f>IF(Table1[[#This Row],[Hospital name (Autofills)]]="","",IFERROR(IF($J69="Y",Y69,IF($G$19="N",Y69,($N69*($G$10+1)^IF(AJ$28&lt;$G$21,AJ$28,$G$21-1)*($G$20+1)^(MAX((AJ$28-$G$21+1),0)))/($O69*($G$9+1)^AJ$28))),0))</f>
        <v/>
      </c>
      <c r="AK69" s="368" t="str">
        <f>IF(Table1[[#This Row],[Hospital name (Autofills)]]="","",IFERROR(IF($J69="Y",Z69,IF($G$19="N",Z69,($N69*($G$10+1)^IF(AK$28&lt;$G$21,AK$28,$G$21-1)*($G$20+1)^(MAX((AK$28-$G$21+1),0)))/($O69*($G$9+1)^AK$28))),0))</f>
        <v/>
      </c>
      <c r="AL69" s="349" t="str">
        <f t="shared" si="0"/>
        <v/>
      </c>
      <c r="AM69" s="350" t="str">
        <f>IF(Table1[[#This Row],[Hospital name (Autofills)]]="","",IF(AND($I69="Y", $G$17="Y"), AB69,
    IF(OR(AND($G$13="Y", AM$28 &gt;= $G$14), $G$13="N"),
        IF(OR(AB69 &gt;= $G$12, AL69 = $G$12),
            $G$12,
            AB69),
        AB69))
)</f>
        <v/>
      </c>
      <c r="AN69" s="350" t="str">
        <f>IF(Table1[[#This Row],[Hospital name (Autofills)]]="","",IF(AND($I69="Y", $G$17="Y"), AC69,
    IF(OR(AND($G$13="Y", AN$28 &gt;= $G$14), $G$13="N"),
        IF(OR(AC69 &gt;= $G$12, AM69 = $G$12),
            $G$12,
            AC69),
        AC69)
))</f>
        <v/>
      </c>
      <c r="AO69" s="350" t="str">
        <f>IF(Table1[[#This Row],[Hospital name (Autofills)]]="","",IF(AND($I69="Y", $G$17="Y"), AD69,
    IF(OR(AND($G$13="Y", AO$28 &gt;= $G$14), $G$13="N"),
        IF(OR(AD69 &gt;= $G$12, AN69 = $G$12),
            MIN(AD69,$G$12),
            AD69),
        AD69)
))</f>
        <v/>
      </c>
      <c r="AP69" s="350" t="str">
        <f>IF(Table1[[#This Row],[Hospital name (Autofills)]]="","",IF(AND($I69="Y", $G$17="Y"), AE69,
    IF(OR(AND($G$13="Y", AP$28 &gt;= $G$14), $G$13="N"),
        IF(OR(AE69 &gt;= $G$12, AO69 = $G$12),
            MIN(AE69,$G$12),
            AE69),
        AE69)
))</f>
        <v/>
      </c>
      <c r="AQ69" s="350" t="str">
        <f>IF(Table1[[#This Row],[Hospital name (Autofills)]]="","",IF(AND($I69="Y", $G$17="Y"), AF69,
    IF(OR(AND($G$13="Y", AQ$28 &gt;= $G$14), $G$13="N"),
        IF(OR(AF69 &gt;= $G$12, AP69 = $G$12),
            MIN(AF69,$G$12),
            AF69),
        AF69)
))</f>
        <v/>
      </c>
      <c r="AR69" s="350" t="str">
        <f>IF(Table1[[#This Row],[Hospital name (Autofills)]]="","",IF(AND($I69="Y", $G$17="Y"), AG69,
    IF(OR(AND($G$13="Y", AR$28 &gt;= $G$14), $G$13="N"),
        IF(OR(AG69 &gt;= $G$12, AQ69 = $G$12),
            MIN(AG69,$G$12),
            AG69),
        AG69)
))</f>
        <v/>
      </c>
      <c r="AS69" s="350" t="str">
        <f>IF(Table1[[#This Row],[Hospital name (Autofills)]]="","",IF(AND($I69="Y", $G$17="Y"), AH69,
    IF(OR(AND($G$13="Y", AS$28 &gt;= $G$14), $G$13="N"),
        IF(OR(AH69 &gt;= $G$12, AR69 = $G$12),
            MIN(AH69,$G$12),
            AH69),
        AH69)
))</f>
        <v/>
      </c>
      <c r="AT69" s="350" t="str">
        <f>IF(Table1[[#This Row],[Hospital name (Autofills)]]="","",IF(AND($I69="Y", $G$17="Y"), AI69,
    IF(OR(AND($G$13="Y", AT$28 &gt;= $G$14), $G$13="N"),
        IF(OR(AI69 &gt;= $G$12, AS69 = $G$12),
            MIN(AI69,$G$12),
            AI69),
        AI69)
))</f>
        <v/>
      </c>
      <c r="AU69" s="350" t="str">
        <f>IF(Table1[[#This Row],[Hospital name (Autofills)]]="","",IF(AND($I69="Y", $G$17="Y"), AJ69,
    IF(OR(AND($G$13="Y", AU$28 &gt;= $G$14), $G$13="N"),
        IF(OR(AJ69 &gt;= $G$12, AT69 = $G$12),
            MIN(AJ69,$G$12),
            AJ69),
        AJ69)
))</f>
        <v/>
      </c>
      <c r="AV69" s="350" t="str">
        <f>IF(Table1[[#This Row],[Hospital name (Autofills)]]="","",IF(AND($I69="Y", $G$17="Y"), AK69,
    IF(OR(AND($G$13="Y", AV$28 &gt;= $G$14), $G$13="N"),
        IF(OR(AK69 &gt;= $G$12, AU69 = $G$12),
            MIN(AK69,$G$12),
            AK69),
        AK69)
))</f>
        <v/>
      </c>
      <c r="AW69" s="345" t="str">
        <f>IFERROR(Table1[[#This Row],[Year 0 Relative Price]],"")</f>
        <v/>
      </c>
      <c r="AX69" s="350" t="str">
        <f t="shared" si="11"/>
        <v/>
      </c>
      <c r="AY69" s="350" t="str">
        <f t="shared" si="12"/>
        <v/>
      </c>
      <c r="AZ69" s="350" t="str">
        <f t="shared" si="13"/>
        <v/>
      </c>
      <c r="BA69" s="350" t="str">
        <f t="shared" si="14"/>
        <v/>
      </c>
      <c r="BB69" s="350" t="str">
        <f t="shared" si="15"/>
        <v/>
      </c>
      <c r="BC69" s="350" t="str">
        <f t="shared" si="16"/>
        <v/>
      </c>
      <c r="BD69" s="350" t="str">
        <f t="shared" si="17"/>
        <v/>
      </c>
      <c r="BE69" s="350" t="str">
        <f t="shared" si="18"/>
        <v/>
      </c>
      <c r="BF69" s="350" t="str">
        <f t="shared" si="19"/>
        <v/>
      </c>
      <c r="BG69" s="351" t="str">
        <f t="shared" si="20"/>
        <v/>
      </c>
      <c r="BH69" s="352" t="str">
        <f>IF(Table1[[#This Row],[Hospital name (Autofills)]]="","",IFERROR($N69*($G$10+1)^BH$28,0))</f>
        <v/>
      </c>
      <c r="BI69" s="353" t="str">
        <f>IF(Table1[[#This Row],[Hospital name (Autofills)]]="","",IFERROR($N69*($G$10+1)^BI$28,0))</f>
        <v/>
      </c>
      <c r="BJ69" s="353" t="str">
        <f>IF(Table1[[#This Row],[Hospital name (Autofills)]]="","",IFERROR($N69*($G$10+1)^BJ$28,0))</f>
        <v/>
      </c>
      <c r="BK69" s="353" t="str">
        <f>IF(Table1[[#This Row],[Hospital name (Autofills)]]="","",IFERROR($N69*($G$10+1)^BK$28,0))</f>
        <v/>
      </c>
      <c r="BL69" s="353" t="str">
        <f>IF(Table1[[#This Row],[Hospital name (Autofills)]]="","",IFERROR($N69*($G$10+1)^BL$28,0))</f>
        <v/>
      </c>
      <c r="BM69" s="353" t="str">
        <f>IF(Table1[[#This Row],[Hospital name (Autofills)]]="","",IFERROR($N69*($G$10+1)^BM$28,0))</f>
        <v/>
      </c>
      <c r="BN69" s="353" t="str">
        <f>IF(Table1[[#This Row],[Hospital name (Autofills)]]="","",IFERROR($N69*($G$10+1)^BN$28,0))</f>
        <v/>
      </c>
      <c r="BO69" s="353" t="str">
        <f>IF(Table1[[#This Row],[Hospital name (Autofills)]]="","",IFERROR($N69*($G$10+1)^BO$28,0))</f>
        <v/>
      </c>
      <c r="BP69" s="353" t="str">
        <f>IF(Table1[[#This Row],[Hospital name (Autofills)]]="","",IFERROR($N69*($G$10+1)^BP$28,0))</f>
        <v/>
      </c>
      <c r="BQ69" s="354" t="str">
        <f>IF(Table1[[#This Row],[Hospital name (Autofills)]]="","",IFERROR($N69*($G$10+1)^BQ$28,0))</f>
        <v/>
      </c>
      <c r="BR69" s="357" t="str">
        <f>IF(Table1[[#This Row],[Hospital name (Autofills)]]="","",IFERROR(($O69*((1+$G$9)^(BR$28)))*(AB69),0))</f>
        <v/>
      </c>
      <c r="BS69" s="362" t="str">
        <f>IF(Table1[[#This Row],[Hospital name (Autofills)]]="","",IFERROR(($O69*((1+$G$9)^(BS$28)))*(AC69),0))</f>
        <v/>
      </c>
      <c r="BT69" s="362" t="str">
        <f>IF(Table1[[#This Row],[Hospital name (Autofills)]]="","",IFERROR(($O69*((1+$G$9)^(BT$28)))*(AD69),0))</f>
        <v/>
      </c>
      <c r="BU69" s="362" t="str">
        <f>IF(Table1[[#This Row],[Hospital name (Autofills)]]="","",IFERROR(($O69*((1+$G$9)^(BU$28)))*(AE69),0))</f>
        <v/>
      </c>
      <c r="BV69" s="362" t="str">
        <f>IF(Table1[[#This Row],[Hospital name (Autofills)]]="","",IFERROR(($O69*((1+$G$9)^(BV$28)))*(AF69),0))</f>
        <v/>
      </c>
      <c r="BW69" s="362" t="str">
        <f>IF(Table1[[#This Row],[Hospital name (Autofills)]]="","",IFERROR(($O69*((1+$G$9)^(BW$28)))*(AG69),0))</f>
        <v/>
      </c>
      <c r="BX69" s="362" t="str">
        <f>IF(Table1[[#This Row],[Hospital name (Autofills)]]="","",IFERROR(($O69*((1+$G$9)^(BX$28)))*(AH69),0))</f>
        <v/>
      </c>
      <c r="BY69" s="362" t="str">
        <f>IF(Table1[[#This Row],[Hospital name (Autofills)]]="","",IFERROR(($O69*((1+$G$9)^(BY$28)))*(AI69),0))</f>
        <v/>
      </c>
      <c r="BZ69" s="362" t="str">
        <f>IF(Table1[[#This Row],[Hospital name (Autofills)]]="","",IFERROR(($O69*((1+$G$9)^(BZ$28)))*(AJ69),0))</f>
        <v/>
      </c>
      <c r="CA69" s="370" t="str">
        <f>IF(Table1[[#This Row],[Hospital name (Autofills)]]="","",IFERROR(($O69*((1+$G$9)^(CA$28)))*(AK69),0))</f>
        <v/>
      </c>
      <c r="CB69" s="343" t="str">
        <f>IF(Table1[[#This Row],[Hospital name (Autofills)]]="","",IFERROR(($O69*((1+$G$9)^(CB$28)))*(AM69),0))</f>
        <v/>
      </c>
      <c r="CC69" s="362" t="str">
        <f>IF(Table1[[#This Row],[Hospital name (Autofills)]]="","",IFERROR(($O69*((1+$G$9)^(CC$28)))*(AN69),0))</f>
        <v/>
      </c>
      <c r="CD69" s="362" t="str">
        <f>IF(Table1[[#This Row],[Hospital name (Autofills)]]="","",IFERROR(($O69*((1+$G$9)^(CD$28)))*(AO69),0))</f>
        <v/>
      </c>
      <c r="CE69" s="362" t="str">
        <f>IF(Table1[[#This Row],[Hospital name (Autofills)]]="","",IFERROR(($O69*((1+$G$9)^(CE$28)))*(AP69),0))</f>
        <v/>
      </c>
      <c r="CF69" s="362" t="str">
        <f>IF(Table1[[#This Row],[Hospital name (Autofills)]]="","",IFERROR(($O69*((1+$G$9)^(CF$28)))*(AQ69),0))</f>
        <v/>
      </c>
      <c r="CG69" s="362" t="str">
        <f>IF(Table1[[#This Row],[Hospital name (Autofills)]]="","",IFERROR(($O69*((1+$G$9)^(CG$28)))*(AR69),0))</f>
        <v/>
      </c>
      <c r="CH69" s="362" t="str">
        <f>IF(Table1[[#This Row],[Hospital name (Autofills)]]="","",IFERROR(($O69*((1+$G$9)^(CH$28)))*(AS69),0))</f>
        <v/>
      </c>
      <c r="CI69" s="362" t="str">
        <f>IF(Table1[[#This Row],[Hospital name (Autofills)]]="","",IFERROR(($O69*((1+$G$9)^(CI$28)))*(AT69),0))</f>
        <v/>
      </c>
      <c r="CJ69" s="362" t="str">
        <f>IF(Table1[[#This Row],[Hospital name (Autofills)]]="","",IFERROR(($O69*((1+$G$9)^(CJ$28)))*(AU69),0))</f>
        <v/>
      </c>
      <c r="CK69" s="344" t="str">
        <f>IF(Table1[[#This Row],[Hospital name (Autofills)]]="","",IFERROR(($O69*((1+$G$9)^(CK$28)))*(AV69),0))</f>
        <v/>
      </c>
      <c r="CL69" s="357" t="str">
        <f>IF(Table1[[#This Row],[Hospital name (Autofills)]]="","",IFERROR(($O69*((1+$G$9)^(CL$28)))*(AX69),0))</f>
        <v/>
      </c>
      <c r="CM69" s="362" t="str">
        <f>IF(Table1[[#This Row],[Hospital name (Autofills)]]="","",IFERROR(($O69*((1+$G$9)^(CM$28)))*(AY69),0))</f>
        <v/>
      </c>
      <c r="CN69" s="362" t="str">
        <f>IF(Table1[[#This Row],[Hospital name (Autofills)]]="","",IFERROR(($O69*((1+$G$9)^(CN$28)))*(AZ69),0))</f>
        <v/>
      </c>
      <c r="CO69" s="362" t="str">
        <f>IF(Table1[[#This Row],[Hospital name (Autofills)]]="","",IFERROR(($O69*((1+$G$9)^(CO$28)))*(BA69),0))</f>
        <v/>
      </c>
      <c r="CP69" s="362" t="str">
        <f>IF(Table1[[#This Row],[Hospital name (Autofills)]]="","",IFERROR(($O69*((1+$G$9)^(CP$28)))*(BB69),0))</f>
        <v/>
      </c>
      <c r="CQ69" s="362" t="str">
        <f>IF(Table1[[#This Row],[Hospital name (Autofills)]]="","",IFERROR(($O69*((1+$G$9)^(CQ$28)))*(BC69),0))</f>
        <v/>
      </c>
      <c r="CR69" s="362" t="str">
        <f>IF(Table1[[#This Row],[Hospital name (Autofills)]]="","",IFERROR(($O69*((1+$G$9)^(CR$28)))*(BD69),0))</f>
        <v/>
      </c>
      <c r="CS69" s="362" t="str">
        <f>IF(Table1[[#This Row],[Hospital name (Autofills)]]="","",IFERROR(($O69*((1+$G$9)^(CS$28)))*(BE69),0))</f>
        <v/>
      </c>
      <c r="CT69" s="362" t="str">
        <f>IF(Table1[[#This Row],[Hospital name (Autofills)]]="","",IFERROR(($O69*((1+$G$9)^(CT$28)))*(BF69),0))</f>
        <v/>
      </c>
      <c r="CU69" s="362" t="str">
        <f>IF(Table1[[#This Row],[Hospital name (Autofills)]]="","",IFERROR(($O69*((1+$G$9)^(CU$28)))*(BG69),0))</f>
        <v/>
      </c>
      <c r="CV69" s="371" t="str">
        <f>IF(Table1[[#This Row],[Hospital name (Autofills)]]="","",BH69-BR69)</f>
        <v/>
      </c>
      <c r="CW69" s="372" t="str">
        <f>IF(Table1[[#This Row],[Hospital name (Autofills)]]="","",BI69-BS69)</f>
        <v/>
      </c>
      <c r="CX69" s="372" t="str">
        <f>IF(Table1[[#This Row],[Hospital name (Autofills)]]="","",BJ69-BT69)</f>
        <v/>
      </c>
      <c r="CY69" s="372" t="str">
        <f>IF(Table1[[#This Row],[Hospital name (Autofills)]]="","",BK69-BU69)</f>
        <v/>
      </c>
      <c r="CZ69" s="372" t="str">
        <f>IF(Table1[[#This Row],[Hospital name (Autofills)]]="","",BL69-BV69)</f>
        <v/>
      </c>
      <c r="DA69" s="372" t="str">
        <f>IF(Table1[[#This Row],[Hospital name (Autofills)]]="","",BM69-BW69)</f>
        <v/>
      </c>
      <c r="DB69" s="372" t="str">
        <f>IF(Table1[[#This Row],[Hospital name (Autofills)]]="","",BN69-BX69)</f>
        <v/>
      </c>
      <c r="DC69" s="372" t="str">
        <f>IF(Table1[[#This Row],[Hospital name (Autofills)]]="","",BO69-BY69)</f>
        <v/>
      </c>
      <c r="DD69" s="372" t="str">
        <f>IF(Table1[[#This Row],[Hospital name (Autofills)]]="","",BP69-BZ69)</f>
        <v/>
      </c>
      <c r="DE69" s="373" t="str">
        <f>IF(Table1[[#This Row],[Hospital name (Autofills)]]="","",BQ69-CA69)</f>
        <v/>
      </c>
      <c r="DF69" s="375" t="str">
        <f>IF(Table1[[#This Row],[Hospital name (Autofills)]]="","",SUM(Table1[[#This Row],[Year 1 Savings with Price Growth Cap Alone (millions)]:[Year 10 Savings with Price Growth Cap Alone (millions)]]))</f>
        <v/>
      </c>
      <c r="DG69" s="376" t="str">
        <f>IF(Table1[[#This Row],[Hospital name (Autofills)]]="","",BH69-CB69)</f>
        <v/>
      </c>
      <c r="DH69" s="377" t="str">
        <f>IF(Table1[[#This Row],[Hospital name (Autofills)]]="","",BI69-CC69)</f>
        <v/>
      </c>
      <c r="DI69" s="377" t="str">
        <f>IF(Table1[[#This Row],[Hospital name (Autofills)]]="","",BJ69-CD69)</f>
        <v/>
      </c>
      <c r="DJ69" s="377" t="str">
        <f>IF(Table1[[#This Row],[Hospital name (Autofills)]]="","",BK69-CE69)</f>
        <v/>
      </c>
      <c r="DK69" s="377" t="str">
        <f>IF(Table1[[#This Row],[Hospital name (Autofills)]]="","",BL69-CF69)</f>
        <v/>
      </c>
      <c r="DL69" s="377" t="str">
        <f>IF(Table1[[#This Row],[Hospital name (Autofills)]]="","",BM69-CG69)</f>
        <v/>
      </c>
      <c r="DM69" s="377" t="str">
        <f>IF(Table1[[#This Row],[Hospital name (Autofills)]]="","",BN69-CH69)</f>
        <v/>
      </c>
      <c r="DN69" s="377" t="str">
        <f>IF(Table1[[#This Row],[Hospital name (Autofills)]]="","",BO69-CI69)</f>
        <v/>
      </c>
      <c r="DO69" s="377" t="str">
        <f>IF(Table1[[#This Row],[Hospital name (Autofills)]]="","",BP69-CJ69)</f>
        <v/>
      </c>
      <c r="DP69" s="377" t="str">
        <f>IF(Table1[[#This Row],[Hospital name (Autofills)]]="","",BQ69-CK69)</f>
        <v/>
      </c>
      <c r="DQ69" s="344" t="str">
        <f>IF(Table1[[#This Row],[Hospital name (Autofills)]]="","",SUM(Table1[[#This Row],[Year 1 Savings with Price Growth Cap + Price Cap (No Glide Path) (millions)]:[Year 10 Savings with Price Growth Cap + Price Cap (No Glide Path) (millions)]]))</f>
        <v/>
      </c>
      <c r="DR69" s="363" t="str">
        <f>IF(Table1[[#This Row],[Hospital name (Autofills)]]="","",BH69-CL69)</f>
        <v/>
      </c>
      <c r="DS69" s="364" t="str">
        <f>IF(Table1[[#This Row],[Hospital name (Autofills)]]="","",BI69-CM69)</f>
        <v/>
      </c>
      <c r="DT69" s="364" t="str">
        <f>IF(Table1[[#This Row],[Hospital name (Autofills)]]="","",BJ69-CN69)</f>
        <v/>
      </c>
      <c r="DU69" s="364" t="str">
        <f>IF(Table1[[#This Row],[Hospital name (Autofills)]]="","",BK69-CO69)</f>
        <v/>
      </c>
      <c r="DV69" s="364" t="str">
        <f>IF(Table1[[#This Row],[Hospital name (Autofills)]]="","",BL69-CP69)</f>
        <v/>
      </c>
      <c r="DW69" s="364" t="str">
        <f>IF(Table1[[#This Row],[Hospital name (Autofills)]]="","",BM69-CQ69)</f>
        <v/>
      </c>
      <c r="DX69" s="364" t="str">
        <f>IF(Table1[[#This Row],[Hospital name (Autofills)]]="","",BN69-CR69)</f>
        <v/>
      </c>
      <c r="DY69" s="364" t="str">
        <f>IF(Table1[[#This Row],[Hospital name (Autofills)]]="","",BO69-CS69)</f>
        <v/>
      </c>
      <c r="DZ69" s="364" t="str">
        <f>IF(Table1[[#This Row],[Hospital name (Autofills)]]="","",BP69-CT69)</f>
        <v/>
      </c>
      <c r="EA69" s="364" t="str">
        <f>IF(Table1[[#This Row],[Hospital name (Autofills)]]="","",BQ69-CU69)</f>
        <v/>
      </c>
      <c r="EB69" s="365" t="str">
        <f>IF(Table1[[#This Row],[Hospital name (Autofills)]]="","",SUM(Table1[[#This Row],[Year 1 Savings with Price Growth Cap + Price Cap Glide Path (millions)]:[Year 10 Savings with Price Growth Cap + Price Cap Glide Path (millions)]]))</f>
        <v/>
      </c>
      <c r="ED69" s="131"/>
    </row>
    <row r="70" spans="2:134" ht="12" customHeight="1">
      <c r="B70" s="292"/>
      <c r="C70" s="337" t="str">
        <f>IF(B70=0,"",_xlfn.XLOOKUP(B70,'4. User Repricing Data'!A:A,'4. User Repricing Data'!B:B,""))</f>
        <v/>
      </c>
      <c r="D70" s="292" t="str">
        <f>IF(B70=0,"",_xlfn.XLOOKUP(B70,'4. User Repricing Data'!A:A,'4. User Repricing Data'!D:D,""))</f>
        <v/>
      </c>
      <c r="E70" s="108" t="str">
        <f>IF(B70=0,"",_xlfn.XLOOKUP(B70,'4. User Repricing Data'!A:A,'4. User Repricing Data'!F:F,""))</f>
        <v/>
      </c>
      <c r="F70" s="338" t="str">
        <f>IF(B70=0,"",_xlfn.XLOOKUP(B70,'4. User Repricing Data'!A:A,'4. User Repricing Data'!E:E,""))</f>
        <v/>
      </c>
      <c r="G70" s="108" t="str">
        <f>IF(G$29="CAH",Table1[[#This Row],[CAH? (Y/N) (Autofills)]],"")</f>
        <v/>
      </c>
      <c r="H70" s="109" t="str">
        <f>IF(H$29="CAH",Table1[[#This Row],[CAH? (Y/N) (Autofills)]],"")</f>
        <v/>
      </c>
      <c r="I70" s="366" t="str">
        <f>IF(Table1[[#This Row],[Hospital name (Autofills)]]="","",IF(OR(AND(G70="Y",$G$17="Y"),AND(H70="Y",$G$18="Y")),"Y","N"))</f>
        <v/>
      </c>
      <c r="J70" s="366" t="str">
        <f>IF(Table1[[#This Row],[Hospital name (Autofills)]]="","",IF(OR(AND(G70="Y",$G$22="Y",$G$19="Y"),AND(H70="Y",$G$23="Y",$G$19="Y")),"Y","N"))</f>
        <v/>
      </c>
      <c r="K70" s="364" t="str">
        <f>IF(Table1[[#This Row],[Hospital name (Autofills)]]="","",_xlfn.XLOOKUP(B70,'4. User Repricing Data'!A:A,'4. User Repricing Data'!G:G))</f>
        <v/>
      </c>
      <c r="L70" s="364" t="str">
        <f>IF(Table1[[#This Row],[Hospital name (Autofills)]]="","",_xlfn.XLOOKUP(B70,'4. User Repricing Data'!A:A,'4. User Repricing Data'!H:H))</f>
        <v/>
      </c>
      <c r="M70" s="342" t="str">
        <f>IF(Table1[[#This Row],[Hospital name (Autofills)]]="","",((1+G$7)^G$6-1))</f>
        <v/>
      </c>
      <c r="N70" s="343" t="str">
        <f>IF(Table1[[#This Row],[Hospital name (Autofills)]]="","",IFERROR(K70*(1+Table1[[#This Row],[Cumulative Inflation Adjustment (Autofills)]]),0))</f>
        <v/>
      </c>
      <c r="O70" s="344" t="str">
        <f>IF(Table1[[#This Row],[Hospital name (Autofills)]]="","",IFERROR(L70*(1+Table1[[#This Row],[Cumulative Inflation Adjustment (Autofills)]]),0))</f>
        <v/>
      </c>
      <c r="P70" s="345" t="str">
        <f>IF(Table1[[#This Row],[Hospital name (Autofills)]]="","",IFERROR(N70/O70,0))</f>
        <v/>
      </c>
      <c r="Q70" s="346" t="str">
        <f>IF(Table1[[#This Row],[Hospital name (Autofills)]]="","",IFERROR(($N70*($G$10+1)^Q$28)/($O70*($G$9+1)^Q$28),0))</f>
        <v/>
      </c>
      <c r="R70" s="346" t="str">
        <f>IF(Table1[[#This Row],[Hospital name (Autofills)]]="","",IFERROR(($N70*($G$10+1)^R$28)/($O70*($G$9+1)^R$28),0))</f>
        <v/>
      </c>
      <c r="S70" s="346" t="str">
        <f>IF(Table1[[#This Row],[Hospital name (Autofills)]]="","",IFERROR(($N70*($G$10+1)^S$28)/($O70*($G$9+1)^S$28),0))</f>
        <v/>
      </c>
      <c r="T70" s="346" t="str">
        <f>IF(Table1[[#This Row],[Hospital name (Autofills)]]="","",IFERROR(($N70*($G$10+1)^T$28)/($O70*($G$9+1)^T$28),0))</f>
        <v/>
      </c>
      <c r="U70" s="346" t="str">
        <f>IF(Table1[[#This Row],[Hospital name (Autofills)]]="","",IFERROR(($N70*($G$10+1)^U$28)/($O70*($G$9+1)^U$28),0))</f>
        <v/>
      </c>
      <c r="V70" s="346" t="str">
        <f>IF(Table1[[#This Row],[Hospital name (Autofills)]]="","",IFERROR(($N70*($G$10+1)^V$28)/($O70*($G$9+1)^V$28),0))</f>
        <v/>
      </c>
      <c r="W70" s="346" t="str">
        <f>IF(Table1[[#This Row],[Hospital name (Autofills)]]="","",IFERROR(($N70*($G$10+1)^W$28)/($O70*($G$9+1)^W$28),0))</f>
        <v/>
      </c>
      <c r="X70" s="346" t="str">
        <f>IF(Table1[[#This Row],[Hospital name (Autofills)]]="","",IFERROR(($N70*($G$10+1)^X$28)/($O70*($G$9+1)^X$28),0))</f>
        <v/>
      </c>
      <c r="Y70" s="346" t="str">
        <f>IF(Table1[[#This Row],[Hospital name (Autofills)]]="","",IFERROR(($N70*($G$10+1)^Y$28)/($O70*($G$9+1)^Y$28),0))</f>
        <v/>
      </c>
      <c r="Z70" s="346" t="str">
        <f>IF(Table1[[#This Row],[Hospital name (Autofills)]]="","",IFERROR(($N70*($G$10+1)^Z$28)/($O70*($G$9+1)^Z$28),0))</f>
        <v/>
      </c>
      <c r="AA70" s="345" t="str">
        <f>IF(Table1[[#This Row],[Hospital name (Autofills)]]="","",IFERROR(N70/O70,0))</f>
        <v/>
      </c>
      <c r="AB70" s="368" t="str">
        <f>IF(Table1[[#This Row],[Hospital name (Autofills)]]="","",IFERROR(IF($J70="Y",Q70,IF($G$19="N",Q70,($N70*($G$10+1)^IF(AB$28&lt;$G$21,AB$28,$G$21-1)*($G$20+1)^(MAX((AB$28-$G$21+1),0)))/($O70*($G$9+1)^AB$28))),0))</f>
        <v/>
      </c>
      <c r="AC70" s="368" t="str">
        <f>IF(Table1[[#This Row],[Hospital name (Autofills)]]="","",IFERROR(IF($J70="Y",R70,IF($G$19="N",R70,($N70*($G$10+1)^IF(AC$28&lt;$G$21,AC$28,$G$21-1)*($G$20+1)^(MAX((AC$28-$G$21+1),0)))/($O70*($G$9+1)^AC$28))),0))</f>
        <v/>
      </c>
      <c r="AD70" s="368" t="str">
        <f>IF(Table1[[#This Row],[Hospital name (Autofills)]]="","",IFERROR(IF($J70="Y",S70,IF($G$19="N",S70,($N70*($G$10+1)^IF(AD$28&lt;$G$21,AD$28,$G$21-1)*($G$20+1)^(MAX((AD$28-$G$21+1),0)))/($O70*($G$9+1)^AD$28))),0))</f>
        <v/>
      </c>
      <c r="AE70" s="368" t="str">
        <f>IF(Table1[[#This Row],[Hospital name (Autofills)]]="","",IFERROR(IF($J70="Y",T70,IF($G$19="N",T70,($N70*($G$10+1)^IF(AE$28&lt;$G$21,AE$28,$G$21-1)*($G$20+1)^(MAX((AE$28-$G$21+1),0)))/($O70*($G$9+1)^AE$28))),0))</f>
        <v/>
      </c>
      <c r="AF70" s="368" t="str">
        <f>IF(Table1[[#This Row],[Hospital name (Autofills)]]="","",IFERROR(IF($J70="Y",U70,IF($G$19="N",U70,($N70*($G$10+1)^IF(AF$28&lt;$G$21,AF$28,$G$21-1)*($G$20+1)^(MAX((AF$28-$G$21+1),0)))/($O70*($G$9+1)^AF$28))),0))</f>
        <v/>
      </c>
      <c r="AG70" s="368" t="str">
        <f>IF(Table1[[#This Row],[Hospital name (Autofills)]]="","",IFERROR(IF($J70="Y",V70,IF($G$19="N",V70,($N70*($G$10+1)^IF(AG$28&lt;$G$21,AG$28,$G$21-1)*($G$20+1)^(MAX((AG$28-$G$21+1),0)))/($O70*($G$9+1)^AG$28))),0))</f>
        <v/>
      </c>
      <c r="AH70" s="368" t="str">
        <f>IF(Table1[[#This Row],[Hospital name (Autofills)]]="","",IFERROR(IF($J70="Y",W70,IF($G$19="N",W70,($N70*($G$10+1)^IF(AH$28&lt;$G$21,AH$28,$G$21-1)*($G$20+1)^(MAX((AH$28-$G$21+1),0)))/($O70*($G$9+1)^AH$28))),0))</f>
        <v/>
      </c>
      <c r="AI70" s="368" t="str">
        <f>IF(Table1[[#This Row],[Hospital name (Autofills)]]="","",IFERROR(IF($J70="Y",X70,IF($G$19="N",X70,($N70*($G$10+1)^IF(AI$28&lt;$G$21,AI$28,$G$21-1)*($G$20+1)^(MAX((AI$28-$G$21+1),0)))/($O70*($G$9+1)^AI$28))),0))</f>
        <v/>
      </c>
      <c r="AJ70" s="368" t="str">
        <f>IF(Table1[[#This Row],[Hospital name (Autofills)]]="","",IFERROR(IF($J70="Y",Y70,IF($G$19="N",Y70,($N70*($G$10+1)^IF(AJ$28&lt;$G$21,AJ$28,$G$21-1)*($G$20+1)^(MAX((AJ$28-$G$21+1),0)))/($O70*($G$9+1)^AJ$28))),0))</f>
        <v/>
      </c>
      <c r="AK70" s="368" t="str">
        <f>IF(Table1[[#This Row],[Hospital name (Autofills)]]="","",IFERROR(IF($J70="Y",Z70,IF($G$19="N",Z70,($N70*($G$10+1)^IF(AK$28&lt;$G$21,AK$28,$G$21-1)*($G$20+1)^(MAX((AK$28-$G$21+1),0)))/($O70*($G$9+1)^AK$28))),0))</f>
        <v/>
      </c>
      <c r="AL70" s="349" t="str">
        <f t="shared" si="0"/>
        <v/>
      </c>
      <c r="AM70" s="350" t="str">
        <f>IF(Table1[[#This Row],[Hospital name (Autofills)]]="","",IF(AND($I70="Y", $G$17="Y"), AB70,
    IF(OR(AND($G$13="Y", AM$28 &gt;= $G$14), $G$13="N"),
        IF(OR(AB70 &gt;= $G$12, AL70 = $G$12),
            $G$12,
            AB70),
        AB70))
)</f>
        <v/>
      </c>
      <c r="AN70" s="350" t="str">
        <f>IF(Table1[[#This Row],[Hospital name (Autofills)]]="","",IF(AND($I70="Y", $G$17="Y"), AC70,
    IF(OR(AND($G$13="Y", AN$28 &gt;= $G$14), $G$13="N"),
        IF(OR(AC70 &gt;= $G$12, AM70 = $G$12),
            $G$12,
            AC70),
        AC70)
))</f>
        <v/>
      </c>
      <c r="AO70" s="350" t="str">
        <f>IF(Table1[[#This Row],[Hospital name (Autofills)]]="","",IF(AND($I70="Y", $G$17="Y"), AD70,
    IF(OR(AND($G$13="Y", AO$28 &gt;= $G$14), $G$13="N"),
        IF(OR(AD70 &gt;= $G$12, AN70 = $G$12),
            MIN(AD70,$G$12),
            AD70),
        AD70)
))</f>
        <v/>
      </c>
      <c r="AP70" s="350" t="str">
        <f>IF(Table1[[#This Row],[Hospital name (Autofills)]]="","",IF(AND($I70="Y", $G$17="Y"), AE70,
    IF(OR(AND($G$13="Y", AP$28 &gt;= $G$14), $G$13="N"),
        IF(OR(AE70 &gt;= $G$12, AO70 = $G$12),
            MIN(AE70,$G$12),
            AE70),
        AE70)
))</f>
        <v/>
      </c>
      <c r="AQ70" s="350" t="str">
        <f>IF(Table1[[#This Row],[Hospital name (Autofills)]]="","",IF(AND($I70="Y", $G$17="Y"), AF70,
    IF(OR(AND($G$13="Y", AQ$28 &gt;= $G$14), $G$13="N"),
        IF(OR(AF70 &gt;= $G$12, AP70 = $G$12),
            MIN(AF70,$G$12),
            AF70),
        AF70)
))</f>
        <v/>
      </c>
      <c r="AR70" s="350" t="str">
        <f>IF(Table1[[#This Row],[Hospital name (Autofills)]]="","",IF(AND($I70="Y", $G$17="Y"), AG70,
    IF(OR(AND($G$13="Y", AR$28 &gt;= $G$14), $G$13="N"),
        IF(OR(AG70 &gt;= $G$12, AQ70 = $G$12),
            MIN(AG70,$G$12),
            AG70),
        AG70)
))</f>
        <v/>
      </c>
      <c r="AS70" s="350" t="str">
        <f>IF(Table1[[#This Row],[Hospital name (Autofills)]]="","",IF(AND($I70="Y", $G$17="Y"), AH70,
    IF(OR(AND($G$13="Y", AS$28 &gt;= $G$14), $G$13="N"),
        IF(OR(AH70 &gt;= $G$12, AR70 = $G$12),
            MIN(AH70,$G$12),
            AH70),
        AH70)
))</f>
        <v/>
      </c>
      <c r="AT70" s="350" t="str">
        <f>IF(Table1[[#This Row],[Hospital name (Autofills)]]="","",IF(AND($I70="Y", $G$17="Y"), AI70,
    IF(OR(AND($G$13="Y", AT$28 &gt;= $G$14), $G$13="N"),
        IF(OR(AI70 &gt;= $G$12, AS70 = $G$12),
            MIN(AI70,$G$12),
            AI70),
        AI70)
))</f>
        <v/>
      </c>
      <c r="AU70" s="350" t="str">
        <f>IF(Table1[[#This Row],[Hospital name (Autofills)]]="","",IF(AND($I70="Y", $G$17="Y"), AJ70,
    IF(OR(AND($G$13="Y", AU$28 &gt;= $G$14), $G$13="N"),
        IF(OR(AJ70 &gt;= $G$12, AT70 = $G$12),
            MIN(AJ70,$G$12),
            AJ70),
        AJ70)
))</f>
        <v/>
      </c>
      <c r="AV70" s="350" t="str">
        <f>IF(Table1[[#This Row],[Hospital name (Autofills)]]="","",IF(AND($I70="Y", $G$17="Y"), AK70,
    IF(OR(AND($G$13="Y", AV$28 &gt;= $G$14), $G$13="N"),
        IF(OR(AK70 &gt;= $G$12, AU70 = $G$12),
            MIN(AK70,$G$12),
            AK70),
        AK70)
))</f>
        <v/>
      </c>
      <c r="AW70" s="345" t="str">
        <f>IFERROR(Table1[[#This Row],[Year 0 Relative Price]],"")</f>
        <v/>
      </c>
      <c r="AX70" s="350" t="str">
        <f t="shared" si="11"/>
        <v/>
      </c>
      <c r="AY70" s="350" t="str">
        <f t="shared" si="12"/>
        <v/>
      </c>
      <c r="AZ70" s="350" t="str">
        <f t="shared" si="13"/>
        <v/>
      </c>
      <c r="BA70" s="350" t="str">
        <f t="shared" si="14"/>
        <v/>
      </c>
      <c r="BB70" s="350" t="str">
        <f t="shared" si="15"/>
        <v/>
      </c>
      <c r="BC70" s="350" t="str">
        <f t="shared" si="16"/>
        <v/>
      </c>
      <c r="BD70" s="350" t="str">
        <f t="shared" si="17"/>
        <v/>
      </c>
      <c r="BE70" s="350" t="str">
        <f t="shared" si="18"/>
        <v/>
      </c>
      <c r="BF70" s="350" t="str">
        <f t="shared" si="19"/>
        <v/>
      </c>
      <c r="BG70" s="351" t="str">
        <f t="shared" si="20"/>
        <v/>
      </c>
      <c r="BH70" s="352" t="str">
        <f>IF(Table1[[#This Row],[Hospital name (Autofills)]]="","",IFERROR($N70*($G$10+1)^BH$28,0))</f>
        <v/>
      </c>
      <c r="BI70" s="353" t="str">
        <f>IF(Table1[[#This Row],[Hospital name (Autofills)]]="","",IFERROR($N70*($G$10+1)^BI$28,0))</f>
        <v/>
      </c>
      <c r="BJ70" s="353" t="str">
        <f>IF(Table1[[#This Row],[Hospital name (Autofills)]]="","",IFERROR($N70*($G$10+1)^BJ$28,0))</f>
        <v/>
      </c>
      <c r="BK70" s="353" t="str">
        <f>IF(Table1[[#This Row],[Hospital name (Autofills)]]="","",IFERROR($N70*($G$10+1)^BK$28,0))</f>
        <v/>
      </c>
      <c r="BL70" s="353" t="str">
        <f>IF(Table1[[#This Row],[Hospital name (Autofills)]]="","",IFERROR($N70*($G$10+1)^BL$28,0))</f>
        <v/>
      </c>
      <c r="BM70" s="353" t="str">
        <f>IF(Table1[[#This Row],[Hospital name (Autofills)]]="","",IFERROR($N70*($G$10+1)^BM$28,0))</f>
        <v/>
      </c>
      <c r="BN70" s="353" t="str">
        <f>IF(Table1[[#This Row],[Hospital name (Autofills)]]="","",IFERROR($N70*($G$10+1)^BN$28,0))</f>
        <v/>
      </c>
      <c r="BO70" s="353" t="str">
        <f>IF(Table1[[#This Row],[Hospital name (Autofills)]]="","",IFERROR($N70*($G$10+1)^BO$28,0))</f>
        <v/>
      </c>
      <c r="BP70" s="353" t="str">
        <f>IF(Table1[[#This Row],[Hospital name (Autofills)]]="","",IFERROR($N70*($G$10+1)^BP$28,0))</f>
        <v/>
      </c>
      <c r="BQ70" s="354" t="str">
        <f>IF(Table1[[#This Row],[Hospital name (Autofills)]]="","",IFERROR($N70*($G$10+1)^BQ$28,0))</f>
        <v/>
      </c>
      <c r="BR70" s="357" t="str">
        <f>IF(Table1[[#This Row],[Hospital name (Autofills)]]="","",IFERROR(($O70*((1+$G$9)^(BR$28)))*(AB70),0))</f>
        <v/>
      </c>
      <c r="BS70" s="362" t="str">
        <f>IF(Table1[[#This Row],[Hospital name (Autofills)]]="","",IFERROR(($O70*((1+$G$9)^(BS$28)))*(AC70),0))</f>
        <v/>
      </c>
      <c r="BT70" s="362" t="str">
        <f>IF(Table1[[#This Row],[Hospital name (Autofills)]]="","",IFERROR(($O70*((1+$G$9)^(BT$28)))*(AD70),0))</f>
        <v/>
      </c>
      <c r="BU70" s="362" t="str">
        <f>IF(Table1[[#This Row],[Hospital name (Autofills)]]="","",IFERROR(($O70*((1+$G$9)^(BU$28)))*(AE70),0))</f>
        <v/>
      </c>
      <c r="BV70" s="362" t="str">
        <f>IF(Table1[[#This Row],[Hospital name (Autofills)]]="","",IFERROR(($O70*((1+$G$9)^(BV$28)))*(AF70),0))</f>
        <v/>
      </c>
      <c r="BW70" s="362" t="str">
        <f>IF(Table1[[#This Row],[Hospital name (Autofills)]]="","",IFERROR(($O70*((1+$G$9)^(BW$28)))*(AG70),0))</f>
        <v/>
      </c>
      <c r="BX70" s="362" t="str">
        <f>IF(Table1[[#This Row],[Hospital name (Autofills)]]="","",IFERROR(($O70*((1+$G$9)^(BX$28)))*(AH70),0))</f>
        <v/>
      </c>
      <c r="BY70" s="362" t="str">
        <f>IF(Table1[[#This Row],[Hospital name (Autofills)]]="","",IFERROR(($O70*((1+$G$9)^(BY$28)))*(AI70),0))</f>
        <v/>
      </c>
      <c r="BZ70" s="362" t="str">
        <f>IF(Table1[[#This Row],[Hospital name (Autofills)]]="","",IFERROR(($O70*((1+$G$9)^(BZ$28)))*(AJ70),0))</f>
        <v/>
      </c>
      <c r="CA70" s="370" t="str">
        <f>IF(Table1[[#This Row],[Hospital name (Autofills)]]="","",IFERROR(($O70*((1+$G$9)^(CA$28)))*(AK70),0))</f>
        <v/>
      </c>
      <c r="CB70" s="343" t="str">
        <f>IF(Table1[[#This Row],[Hospital name (Autofills)]]="","",IFERROR(($O70*((1+$G$9)^(CB$28)))*(AM70),0))</f>
        <v/>
      </c>
      <c r="CC70" s="362" t="str">
        <f>IF(Table1[[#This Row],[Hospital name (Autofills)]]="","",IFERROR(($O70*((1+$G$9)^(CC$28)))*(AN70),0))</f>
        <v/>
      </c>
      <c r="CD70" s="362" t="str">
        <f>IF(Table1[[#This Row],[Hospital name (Autofills)]]="","",IFERROR(($O70*((1+$G$9)^(CD$28)))*(AO70),0))</f>
        <v/>
      </c>
      <c r="CE70" s="362" t="str">
        <f>IF(Table1[[#This Row],[Hospital name (Autofills)]]="","",IFERROR(($O70*((1+$G$9)^(CE$28)))*(AP70),0))</f>
        <v/>
      </c>
      <c r="CF70" s="362" t="str">
        <f>IF(Table1[[#This Row],[Hospital name (Autofills)]]="","",IFERROR(($O70*((1+$G$9)^(CF$28)))*(AQ70),0))</f>
        <v/>
      </c>
      <c r="CG70" s="362" t="str">
        <f>IF(Table1[[#This Row],[Hospital name (Autofills)]]="","",IFERROR(($O70*((1+$G$9)^(CG$28)))*(AR70),0))</f>
        <v/>
      </c>
      <c r="CH70" s="362" t="str">
        <f>IF(Table1[[#This Row],[Hospital name (Autofills)]]="","",IFERROR(($O70*((1+$G$9)^(CH$28)))*(AS70),0))</f>
        <v/>
      </c>
      <c r="CI70" s="362" t="str">
        <f>IF(Table1[[#This Row],[Hospital name (Autofills)]]="","",IFERROR(($O70*((1+$G$9)^(CI$28)))*(AT70),0))</f>
        <v/>
      </c>
      <c r="CJ70" s="362" t="str">
        <f>IF(Table1[[#This Row],[Hospital name (Autofills)]]="","",IFERROR(($O70*((1+$G$9)^(CJ$28)))*(AU70),0))</f>
        <v/>
      </c>
      <c r="CK70" s="344" t="str">
        <f>IF(Table1[[#This Row],[Hospital name (Autofills)]]="","",IFERROR(($O70*((1+$G$9)^(CK$28)))*(AV70),0))</f>
        <v/>
      </c>
      <c r="CL70" s="357" t="str">
        <f>IF(Table1[[#This Row],[Hospital name (Autofills)]]="","",IFERROR(($O70*((1+$G$9)^(CL$28)))*(AX70),0))</f>
        <v/>
      </c>
      <c r="CM70" s="362" t="str">
        <f>IF(Table1[[#This Row],[Hospital name (Autofills)]]="","",IFERROR(($O70*((1+$G$9)^(CM$28)))*(AY70),0))</f>
        <v/>
      </c>
      <c r="CN70" s="362" t="str">
        <f>IF(Table1[[#This Row],[Hospital name (Autofills)]]="","",IFERROR(($O70*((1+$G$9)^(CN$28)))*(AZ70),0))</f>
        <v/>
      </c>
      <c r="CO70" s="362" t="str">
        <f>IF(Table1[[#This Row],[Hospital name (Autofills)]]="","",IFERROR(($O70*((1+$G$9)^(CO$28)))*(BA70),0))</f>
        <v/>
      </c>
      <c r="CP70" s="362" t="str">
        <f>IF(Table1[[#This Row],[Hospital name (Autofills)]]="","",IFERROR(($O70*((1+$G$9)^(CP$28)))*(BB70),0))</f>
        <v/>
      </c>
      <c r="CQ70" s="362" t="str">
        <f>IF(Table1[[#This Row],[Hospital name (Autofills)]]="","",IFERROR(($O70*((1+$G$9)^(CQ$28)))*(BC70),0))</f>
        <v/>
      </c>
      <c r="CR70" s="362" t="str">
        <f>IF(Table1[[#This Row],[Hospital name (Autofills)]]="","",IFERROR(($O70*((1+$G$9)^(CR$28)))*(BD70),0))</f>
        <v/>
      </c>
      <c r="CS70" s="362" t="str">
        <f>IF(Table1[[#This Row],[Hospital name (Autofills)]]="","",IFERROR(($O70*((1+$G$9)^(CS$28)))*(BE70),0))</f>
        <v/>
      </c>
      <c r="CT70" s="362" t="str">
        <f>IF(Table1[[#This Row],[Hospital name (Autofills)]]="","",IFERROR(($O70*((1+$G$9)^(CT$28)))*(BF70),0))</f>
        <v/>
      </c>
      <c r="CU70" s="362" t="str">
        <f>IF(Table1[[#This Row],[Hospital name (Autofills)]]="","",IFERROR(($O70*((1+$G$9)^(CU$28)))*(BG70),0))</f>
        <v/>
      </c>
      <c r="CV70" s="371" t="str">
        <f>IF(Table1[[#This Row],[Hospital name (Autofills)]]="","",BH70-BR70)</f>
        <v/>
      </c>
      <c r="CW70" s="372" t="str">
        <f>IF(Table1[[#This Row],[Hospital name (Autofills)]]="","",BI70-BS70)</f>
        <v/>
      </c>
      <c r="CX70" s="372" t="str">
        <f>IF(Table1[[#This Row],[Hospital name (Autofills)]]="","",BJ70-BT70)</f>
        <v/>
      </c>
      <c r="CY70" s="372" t="str">
        <f>IF(Table1[[#This Row],[Hospital name (Autofills)]]="","",BK70-BU70)</f>
        <v/>
      </c>
      <c r="CZ70" s="372" t="str">
        <f>IF(Table1[[#This Row],[Hospital name (Autofills)]]="","",BL70-BV70)</f>
        <v/>
      </c>
      <c r="DA70" s="372" t="str">
        <f>IF(Table1[[#This Row],[Hospital name (Autofills)]]="","",BM70-BW70)</f>
        <v/>
      </c>
      <c r="DB70" s="372" t="str">
        <f>IF(Table1[[#This Row],[Hospital name (Autofills)]]="","",BN70-BX70)</f>
        <v/>
      </c>
      <c r="DC70" s="372" t="str">
        <f>IF(Table1[[#This Row],[Hospital name (Autofills)]]="","",BO70-BY70)</f>
        <v/>
      </c>
      <c r="DD70" s="372" t="str">
        <f>IF(Table1[[#This Row],[Hospital name (Autofills)]]="","",BP70-BZ70)</f>
        <v/>
      </c>
      <c r="DE70" s="373" t="str">
        <f>IF(Table1[[#This Row],[Hospital name (Autofills)]]="","",BQ70-CA70)</f>
        <v/>
      </c>
      <c r="DF70" s="375" t="str">
        <f>IF(Table1[[#This Row],[Hospital name (Autofills)]]="","",SUM(Table1[[#This Row],[Year 1 Savings with Price Growth Cap Alone (millions)]:[Year 10 Savings with Price Growth Cap Alone (millions)]]))</f>
        <v/>
      </c>
      <c r="DG70" s="376" t="str">
        <f>IF(Table1[[#This Row],[Hospital name (Autofills)]]="","",BH70-CB70)</f>
        <v/>
      </c>
      <c r="DH70" s="377" t="str">
        <f>IF(Table1[[#This Row],[Hospital name (Autofills)]]="","",BI70-CC70)</f>
        <v/>
      </c>
      <c r="DI70" s="377" t="str">
        <f>IF(Table1[[#This Row],[Hospital name (Autofills)]]="","",BJ70-CD70)</f>
        <v/>
      </c>
      <c r="DJ70" s="377" t="str">
        <f>IF(Table1[[#This Row],[Hospital name (Autofills)]]="","",BK70-CE70)</f>
        <v/>
      </c>
      <c r="DK70" s="377" t="str">
        <f>IF(Table1[[#This Row],[Hospital name (Autofills)]]="","",BL70-CF70)</f>
        <v/>
      </c>
      <c r="DL70" s="377" t="str">
        <f>IF(Table1[[#This Row],[Hospital name (Autofills)]]="","",BM70-CG70)</f>
        <v/>
      </c>
      <c r="DM70" s="377" t="str">
        <f>IF(Table1[[#This Row],[Hospital name (Autofills)]]="","",BN70-CH70)</f>
        <v/>
      </c>
      <c r="DN70" s="377" t="str">
        <f>IF(Table1[[#This Row],[Hospital name (Autofills)]]="","",BO70-CI70)</f>
        <v/>
      </c>
      <c r="DO70" s="377" t="str">
        <f>IF(Table1[[#This Row],[Hospital name (Autofills)]]="","",BP70-CJ70)</f>
        <v/>
      </c>
      <c r="DP70" s="377" t="str">
        <f>IF(Table1[[#This Row],[Hospital name (Autofills)]]="","",BQ70-CK70)</f>
        <v/>
      </c>
      <c r="DQ70" s="344" t="str">
        <f>IF(Table1[[#This Row],[Hospital name (Autofills)]]="","",SUM(Table1[[#This Row],[Year 1 Savings with Price Growth Cap + Price Cap (No Glide Path) (millions)]:[Year 10 Savings with Price Growth Cap + Price Cap (No Glide Path) (millions)]]))</f>
        <v/>
      </c>
      <c r="DR70" s="363" t="str">
        <f>IF(Table1[[#This Row],[Hospital name (Autofills)]]="","",BH70-CL70)</f>
        <v/>
      </c>
      <c r="DS70" s="364" t="str">
        <f>IF(Table1[[#This Row],[Hospital name (Autofills)]]="","",BI70-CM70)</f>
        <v/>
      </c>
      <c r="DT70" s="364" t="str">
        <f>IF(Table1[[#This Row],[Hospital name (Autofills)]]="","",BJ70-CN70)</f>
        <v/>
      </c>
      <c r="DU70" s="364" t="str">
        <f>IF(Table1[[#This Row],[Hospital name (Autofills)]]="","",BK70-CO70)</f>
        <v/>
      </c>
      <c r="DV70" s="364" t="str">
        <f>IF(Table1[[#This Row],[Hospital name (Autofills)]]="","",BL70-CP70)</f>
        <v/>
      </c>
      <c r="DW70" s="364" t="str">
        <f>IF(Table1[[#This Row],[Hospital name (Autofills)]]="","",BM70-CQ70)</f>
        <v/>
      </c>
      <c r="DX70" s="364" t="str">
        <f>IF(Table1[[#This Row],[Hospital name (Autofills)]]="","",BN70-CR70)</f>
        <v/>
      </c>
      <c r="DY70" s="364" t="str">
        <f>IF(Table1[[#This Row],[Hospital name (Autofills)]]="","",BO70-CS70)</f>
        <v/>
      </c>
      <c r="DZ70" s="364" t="str">
        <f>IF(Table1[[#This Row],[Hospital name (Autofills)]]="","",BP70-CT70)</f>
        <v/>
      </c>
      <c r="EA70" s="364" t="str">
        <f>IF(Table1[[#This Row],[Hospital name (Autofills)]]="","",BQ70-CU70)</f>
        <v/>
      </c>
      <c r="EB70" s="365" t="str">
        <f>IF(Table1[[#This Row],[Hospital name (Autofills)]]="","",SUM(Table1[[#This Row],[Year 1 Savings with Price Growth Cap + Price Cap Glide Path (millions)]:[Year 10 Savings with Price Growth Cap + Price Cap Glide Path (millions)]]))</f>
        <v/>
      </c>
      <c r="ED70" s="131"/>
    </row>
    <row r="71" spans="2:134" ht="12" customHeight="1">
      <c r="B71" s="292"/>
      <c r="C71" s="337" t="str">
        <f>IF(B71=0,"",_xlfn.XLOOKUP(B71,'4. User Repricing Data'!A:A,'4. User Repricing Data'!B:B,""))</f>
        <v/>
      </c>
      <c r="D71" s="292" t="str">
        <f>IF(B71=0,"",_xlfn.XLOOKUP(B71,'4. User Repricing Data'!A:A,'4. User Repricing Data'!D:D,""))</f>
        <v/>
      </c>
      <c r="E71" s="108" t="str">
        <f>IF(B71=0,"",_xlfn.XLOOKUP(B71,'4. User Repricing Data'!A:A,'4. User Repricing Data'!F:F,""))</f>
        <v/>
      </c>
      <c r="F71" s="338" t="str">
        <f>IF(B71=0,"",_xlfn.XLOOKUP(B71,'4. User Repricing Data'!A:A,'4. User Repricing Data'!E:E,""))</f>
        <v/>
      </c>
      <c r="G71" s="108" t="str">
        <f>IF(G$29="CAH",Table1[[#This Row],[CAH? (Y/N) (Autofills)]],"")</f>
        <v/>
      </c>
      <c r="H71" s="109" t="str">
        <f>IF(H$29="CAH",Table1[[#This Row],[CAH? (Y/N) (Autofills)]],"")</f>
        <v/>
      </c>
      <c r="I71" s="366" t="str">
        <f>IF(Table1[[#This Row],[Hospital name (Autofills)]]="","",IF(OR(AND(G71="Y",$G$17="Y"),AND(H71="Y",$G$18="Y")),"Y","N"))</f>
        <v/>
      </c>
      <c r="J71" s="366" t="str">
        <f>IF(Table1[[#This Row],[Hospital name (Autofills)]]="","",IF(OR(AND(G71="Y",$G$22="Y",$G$19="Y"),AND(H71="Y",$G$23="Y",$G$19="Y")),"Y","N"))</f>
        <v/>
      </c>
      <c r="K71" s="364" t="str">
        <f>IF(Table1[[#This Row],[Hospital name (Autofills)]]="","",_xlfn.XLOOKUP(B71,'4. User Repricing Data'!A:A,'4. User Repricing Data'!G:G))</f>
        <v/>
      </c>
      <c r="L71" s="364" t="str">
        <f>IF(Table1[[#This Row],[Hospital name (Autofills)]]="","",_xlfn.XLOOKUP(B71,'4. User Repricing Data'!A:A,'4. User Repricing Data'!H:H))</f>
        <v/>
      </c>
      <c r="M71" s="342" t="str">
        <f>IF(Table1[[#This Row],[Hospital name (Autofills)]]="","",((1+G$7)^G$6-1))</f>
        <v/>
      </c>
      <c r="N71" s="343" t="str">
        <f>IF(Table1[[#This Row],[Hospital name (Autofills)]]="","",IFERROR(K71*(1+Table1[[#This Row],[Cumulative Inflation Adjustment (Autofills)]]),0))</f>
        <v/>
      </c>
      <c r="O71" s="344" t="str">
        <f>IF(Table1[[#This Row],[Hospital name (Autofills)]]="","",IFERROR(L71*(1+Table1[[#This Row],[Cumulative Inflation Adjustment (Autofills)]]),0))</f>
        <v/>
      </c>
      <c r="P71" s="345" t="str">
        <f>IF(Table1[[#This Row],[Hospital name (Autofills)]]="","",IFERROR(N71/O71,0))</f>
        <v/>
      </c>
      <c r="Q71" s="346" t="str">
        <f>IF(Table1[[#This Row],[Hospital name (Autofills)]]="","",IFERROR(($N71*($G$10+1)^Q$28)/($O71*($G$9+1)^Q$28),0))</f>
        <v/>
      </c>
      <c r="R71" s="346" t="str">
        <f>IF(Table1[[#This Row],[Hospital name (Autofills)]]="","",IFERROR(($N71*($G$10+1)^R$28)/($O71*($G$9+1)^R$28),0))</f>
        <v/>
      </c>
      <c r="S71" s="346" t="str">
        <f>IF(Table1[[#This Row],[Hospital name (Autofills)]]="","",IFERROR(($N71*($G$10+1)^S$28)/($O71*($G$9+1)^S$28),0))</f>
        <v/>
      </c>
      <c r="T71" s="346" t="str">
        <f>IF(Table1[[#This Row],[Hospital name (Autofills)]]="","",IFERROR(($N71*($G$10+1)^T$28)/($O71*($G$9+1)^T$28),0))</f>
        <v/>
      </c>
      <c r="U71" s="346" t="str">
        <f>IF(Table1[[#This Row],[Hospital name (Autofills)]]="","",IFERROR(($N71*($G$10+1)^U$28)/($O71*($G$9+1)^U$28),0))</f>
        <v/>
      </c>
      <c r="V71" s="346" t="str">
        <f>IF(Table1[[#This Row],[Hospital name (Autofills)]]="","",IFERROR(($N71*($G$10+1)^V$28)/($O71*($G$9+1)^V$28),0))</f>
        <v/>
      </c>
      <c r="W71" s="346" t="str">
        <f>IF(Table1[[#This Row],[Hospital name (Autofills)]]="","",IFERROR(($N71*($G$10+1)^W$28)/($O71*($G$9+1)^W$28),0))</f>
        <v/>
      </c>
      <c r="X71" s="346" t="str">
        <f>IF(Table1[[#This Row],[Hospital name (Autofills)]]="","",IFERROR(($N71*($G$10+1)^X$28)/($O71*($G$9+1)^X$28),0))</f>
        <v/>
      </c>
      <c r="Y71" s="346" t="str">
        <f>IF(Table1[[#This Row],[Hospital name (Autofills)]]="","",IFERROR(($N71*($G$10+1)^Y$28)/($O71*($G$9+1)^Y$28),0))</f>
        <v/>
      </c>
      <c r="Z71" s="346" t="str">
        <f>IF(Table1[[#This Row],[Hospital name (Autofills)]]="","",IFERROR(($N71*($G$10+1)^Z$28)/($O71*($G$9+1)^Z$28),0))</f>
        <v/>
      </c>
      <c r="AA71" s="345" t="str">
        <f>IF(Table1[[#This Row],[Hospital name (Autofills)]]="","",IFERROR(N71/O71,0))</f>
        <v/>
      </c>
      <c r="AB71" s="368" t="str">
        <f>IF(Table1[[#This Row],[Hospital name (Autofills)]]="","",IFERROR(IF($J71="Y",Q71,IF($G$19="N",Q71,($N71*($G$10+1)^IF(AB$28&lt;$G$21,AB$28,$G$21-1)*($G$20+1)^(MAX((AB$28-$G$21+1),0)))/($O71*($G$9+1)^AB$28))),0))</f>
        <v/>
      </c>
      <c r="AC71" s="368" t="str">
        <f>IF(Table1[[#This Row],[Hospital name (Autofills)]]="","",IFERROR(IF($J71="Y",R71,IF($G$19="N",R71,($N71*($G$10+1)^IF(AC$28&lt;$G$21,AC$28,$G$21-1)*($G$20+1)^(MAX((AC$28-$G$21+1),0)))/($O71*($G$9+1)^AC$28))),0))</f>
        <v/>
      </c>
      <c r="AD71" s="368" t="str">
        <f>IF(Table1[[#This Row],[Hospital name (Autofills)]]="","",IFERROR(IF($J71="Y",S71,IF($G$19="N",S71,($N71*($G$10+1)^IF(AD$28&lt;$G$21,AD$28,$G$21-1)*($G$20+1)^(MAX((AD$28-$G$21+1),0)))/($O71*($G$9+1)^AD$28))),0))</f>
        <v/>
      </c>
      <c r="AE71" s="368" t="str">
        <f>IF(Table1[[#This Row],[Hospital name (Autofills)]]="","",IFERROR(IF($J71="Y",T71,IF($G$19="N",T71,($N71*($G$10+1)^IF(AE$28&lt;$G$21,AE$28,$G$21-1)*($G$20+1)^(MAX((AE$28-$G$21+1),0)))/($O71*($G$9+1)^AE$28))),0))</f>
        <v/>
      </c>
      <c r="AF71" s="368" t="str">
        <f>IF(Table1[[#This Row],[Hospital name (Autofills)]]="","",IFERROR(IF($J71="Y",U71,IF($G$19="N",U71,($N71*($G$10+1)^IF(AF$28&lt;$G$21,AF$28,$G$21-1)*($G$20+1)^(MAX((AF$28-$G$21+1),0)))/($O71*($G$9+1)^AF$28))),0))</f>
        <v/>
      </c>
      <c r="AG71" s="368" t="str">
        <f>IF(Table1[[#This Row],[Hospital name (Autofills)]]="","",IFERROR(IF($J71="Y",V71,IF($G$19="N",V71,($N71*($G$10+1)^IF(AG$28&lt;$G$21,AG$28,$G$21-1)*($G$20+1)^(MAX((AG$28-$G$21+1),0)))/($O71*($G$9+1)^AG$28))),0))</f>
        <v/>
      </c>
      <c r="AH71" s="368" t="str">
        <f>IF(Table1[[#This Row],[Hospital name (Autofills)]]="","",IFERROR(IF($J71="Y",W71,IF($G$19="N",W71,($N71*($G$10+1)^IF(AH$28&lt;$G$21,AH$28,$G$21-1)*($G$20+1)^(MAX((AH$28-$G$21+1),0)))/($O71*($G$9+1)^AH$28))),0))</f>
        <v/>
      </c>
      <c r="AI71" s="368" t="str">
        <f>IF(Table1[[#This Row],[Hospital name (Autofills)]]="","",IFERROR(IF($J71="Y",X71,IF($G$19="N",X71,($N71*($G$10+1)^IF(AI$28&lt;$G$21,AI$28,$G$21-1)*($G$20+1)^(MAX((AI$28-$G$21+1),0)))/($O71*($G$9+1)^AI$28))),0))</f>
        <v/>
      </c>
      <c r="AJ71" s="368" t="str">
        <f>IF(Table1[[#This Row],[Hospital name (Autofills)]]="","",IFERROR(IF($J71="Y",Y71,IF($G$19="N",Y71,($N71*($G$10+1)^IF(AJ$28&lt;$G$21,AJ$28,$G$21-1)*($G$20+1)^(MAX((AJ$28-$G$21+1),0)))/($O71*($G$9+1)^AJ$28))),0))</f>
        <v/>
      </c>
      <c r="AK71" s="368" t="str">
        <f>IF(Table1[[#This Row],[Hospital name (Autofills)]]="","",IFERROR(IF($J71="Y",Z71,IF($G$19="N",Z71,($N71*($G$10+1)^IF(AK$28&lt;$G$21,AK$28,$G$21-1)*($G$20+1)^(MAX((AK$28-$G$21+1),0)))/($O71*($G$9+1)^AK$28))),0))</f>
        <v/>
      </c>
      <c r="AL71" s="349" t="str">
        <f t="shared" si="0"/>
        <v/>
      </c>
      <c r="AM71" s="350" t="str">
        <f>IF(Table1[[#This Row],[Hospital name (Autofills)]]="","",IF(AND($I71="Y", $G$17="Y"), AB71,
    IF(OR(AND($G$13="Y", AM$28 &gt;= $G$14), $G$13="N"),
        IF(OR(AB71 &gt;= $G$12, AL71 = $G$12),
            $G$12,
            AB71),
        AB71))
)</f>
        <v/>
      </c>
      <c r="AN71" s="350" t="str">
        <f>IF(Table1[[#This Row],[Hospital name (Autofills)]]="","",IF(AND($I71="Y", $G$17="Y"), AC71,
    IF(OR(AND($G$13="Y", AN$28 &gt;= $G$14), $G$13="N"),
        IF(OR(AC71 &gt;= $G$12, AM71 = $G$12),
            $G$12,
            AC71),
        AC71)
))</f>
        <v/>
      </c>
      <c r="AO71" s="350" t="str">
        <f>IF(Table1[[#This Row],[Hospital name (Autofills)]]="","",IF(AND($I71="Y", $G$17="Y"), AD71,
    IF(OR(AND($G$13="Y", AO$28 &gt;= $G$14), $G$13="N"),
        IF(OR(AD71 &gt;= $G$12, AN71 = $G$12),
            MIN(AD71,$G$12),
            AD71),
        AD71)
))</f>
        <v/>
      </c>
      <c r="AP71" s="350" t="str">
        <f>IF(Table1[[#This Row],[Hospital name (Autofills)]]="","",IF(AND($I71="Y", $G$17="Y"), AE71,
    IF(OR(AND($G$13="Y", AP$28 &gt;= $G$14), $G$13="N"),
        IF(OR(AE71 &gt;= $G$12, AO71 = $G$12),
            MIN(AE71,$G$12),
            AE71),
        AE71)
))</f>
        <v/>
      </c>
      <c r="AQ71" s="350" t="str">
        <f>IF(Table1[[#This Row],[Hospital name (Autofills)]]="","",IF(AND($I71="Y", $G$17="Y"), AF71,
    IF(OR(AND($G$13="Y", AQ$28 &gt;= $G$14), $G$13="N"),
        IF(OR(AF71 &gt;= $G$12, AP71 = $G$12),
            MIN(AF71,$G$12),
            AF71),
        AF71)
))</f>
        <v/>
      </c>
      <c r="AR71" s="350" t="str">
        <f>IF(Table1[[#This Row],[Hospital name (Autofills)]]="","",IF(AND($I71="Y", $G$17="Y"), AG71,
    IF(OR(AND($G$13="Y", AR$28 &gt;= $G$14), $G$13="N"),
        IF(OR(AG71 &gt;= $G$12, AQ71 = $G$12),
            MIN(AG71,$G$12),
            AG71),
        AG71)
))</f>
        <v/>
      </c>
      <c r="AS71" s="350" t="str">
        <f>IF(Table1[[#This Row],[Hospital name (Autofills)]]="","",IF(AND($I71="Y", $G$17="Y"), AH71,
    IF(OR(AND($G$13="Y", AS$28 &gt;= $G$14), $G$13="N"),
        IF(OR(AH71 &gt;= $G$12, AR71 = $G$12),
            MIN(AH71,$G$12),
            AH71),
        AH71)
))</f>
        <v/>
      </c>
      <c r="AT71" s="350" t="str">
        <f>IF(Table1[[#This Row],[Hospital name (Autofills)]]="","",IF(AND($I71="Y", $G$17="Y"), AI71,
    IF(OR(AND($G$13="Y", AT$28 &gt;= $G$14), $G$13="N"),
        IF(OR(AI71 &gt;= $G$12, AS71 = $G$12),
            MIN(AI71,$G$12),
            AI71),
        AI71)
))</f>
        <v/>
      </c>
      <c r="AU71" s="350" t="str">
        <f>IF(Table1[[#This Row],[Hospital name (Autofills)]]="","",IF(AND($I71="Y", $G$17="Y"), AJ71,
    IF(OR(AND($G$13="Y", AU$28 &gt;= $G$14), $G$13="N"),
        IF(OR(AJ71 &gt;= $G$12, AT71 = $G$12),
            MIN(AJ71,$G$12),
            AJ71),
        AJ71)
))</f>
        <v/>
      </c>
      <c r="AV71" s="350" t="str">
        <f>IF(Table1[[#This Row],[Hospital name (Autofills)]]="","",IF(AND($I71="Y", $G$17="Y"), AK71,
    IF(OR(AND($G$13="Y", AV$28 &gt;= $G$14), $G$13="N"),
        IF(OR(AK71 &gt;= $G$12, AU71 = $G$12),
            MIN(AK71,$G$12),
            AK71),
        AK71)
))</f>
        <v/>
      </c>
      <c r="AW71" s="345" t="str">
        <f>IFERROR(Table1[[#This Row],[Year 0 Relative Price]],"")</f>
        <v/>
      </c>
      <c r="AX71" s="350" t="str">
        <f t="shared" si="11"/>
        <v/>
      </c>
      <c r="AY71" s="350" t="str">
        <f t="shared" si="12"/>
        <v/>
      </c>
      <c r="AZ71" s="350" t="str">
        <f t="shared" si="13"/>
        <v/>
      </c>
      <c r="BA71" s="350" t="str">
        <f t="shared" si="14"/>
        <v/>
      </c>
      <c r="BB71" s="350" t="str">
        <f t="shared" si="15"/>
        <v/>
      </c>
      <c r="BC71" s="350" t="str">
        <f t="shared" si="16"/>
        <v/>
      </c>
      <c r="BD71" s="350" t="str">
        <f t="shared" si="17"/>
        <v/>
      </c>
      <c r="BE71" s="350" t="str">
        <f t="shared" si="18"/>
        <v/>
      </c>
      <c r="BF71" s="350" t="str">
        <f t="shared" si="19"/>
        <v/>
      </c>
      <c r="BG71" s="351" t="str">
        <f t="shared" si="20"/>
        <v/>
      </c>
      <c r="BH71" s="352" t="str">
        <f>IF(Table1[[#This Row],[Hospital name (Autofills)]]="","",IFERROR($N71*($G$10+1)^BH$28,0))</f>
        <v/>
      </c>
      <c r="BI71" s="353" t="str">
        <f>IF(Table1[[#This Row],[Hospital name (Autofills)]]="","",IFERROR($N71*($G$10+1)^BI$28,0))</f>
        <v/>
      </c>
      <c r="BJ71" s="353" t="str">
        <f>IF(Table1[[#This Row],[Hospital name (Autofills)]]="","",IFERROR($N71*($G$10+1)^BJ$28,0))</f>
        <v/>
      </c>
      <c r="BK71" s="353" t="str">
        <f>IF(Table1[[#This Row],[Hospital name (Autofills)]]="","",IFERROR($N71*($G$10+1)^BK$28,0))</f>
        <v/>
      </c>
      <c r="BL71" s="353" t="str">
        <f>IF(Table1[[#This Row],[Hospital name (Autofills)]]="","",IFERROR($N71*($G$10+1)^BL$28,0))</f>
        <v/>
      </c>
      <c r="BM71" s="353" t="str">
        <f>IF(Table1[[#This Row],[Hospital name (Autofills)]]="","",IFERROR($N71*($G$10+1)^BM$28,0))</f>
        <v/>
      </c>
      <c r="BN71" s="353" t="str">
        <f>IF(Table1[[#This Row],[Hospital name (Autofills)]]="","",IFERROR($N71*($G$10+1)^BN$28,0))</f>
        <v/>
      </c>
      <c r="BO71" s="353" t="str">
        <f>IF(Table1[[#This Row],[Hospital name (Autofills)]]="","",IFERROR($N71*($G$10+1)^BO$28,0))</f>
        <v/>
      </c>
      <c r="BP71" s="353" t="str">
        <f>IF(Table1[[#This Row],[Hospital name (Autofills)]]="","",IFERROR($N71*($G$10+1)^BP$28,0))</f>
        <v/>
      </c>
      <c r="BQ71" s="354" t="str">
        <f>IF(Table1[[#This Row],[Hospital name (Autofills)]]="","",IFERROR($N71*($G$10+1)^BQ$28,0))</f>
        <v/>
      </c>
      <c r="BR71" s="357" t="str">
        <f>IF(Table1[[#This Row],[Hospital name (Autofills)]]="","",IFERROR(($O71*((1+$G$9)^(BR$28)))*(AB71),0))</f>
        <v/>
      </c>
      <c r="BS71" s="362" t="str">
        <f>IF(Table1[[#This Row],[Hospital name (Autofills)]]="","",IFERROR(($O71*((1+$G$9)^(BS$28)))*(AC71),0))</f>
        <v/>
      </c>
      <c r="BT71" s="362" t="str">
        <f>IF(Table1[[#This Row],[Hospital name (Autofills)]]="","",IFERROR(($O71*((1+$G$9)^(BT$28)))*(AD71),0))</f>
        <v/>
      </c>
      <c r="BU71" s="362" t="str">
        <f>IF(Table1[[#This Row],[Hospital name (Autofills)]]="","",IFERROR(($O71*((1+$G$9)^(BU$28)))*(AE71),0))</f>
        <v/>
      </c>
      <c r="BV71" s="362" t="str">
        <f>IF(Table1[[#This Row],[Hospital name (Autofills)]]="","",IFERROR(($O71*((1+$G$9)^(BV$28)))*(AF71),0))</f>
        <v/>
      </c>
      <c r="BW71" s="362" t="str">
        <f>IF(Table1[[#This Row],[Hospital name (Autofills)]]="","",IFERROR(($O71*((1+$G$9)^(BW$28)))*(AG71),0))</f>
        <v/>
      </c>
      <c r="BX71" s="362" t="str">
        <f>IF(Table1[[#This Row],[Hospital name (Autofills)]]="","",IFERROR(($O71*((1+$G$9)^(BX$28)))*(AH71),0))</f>
        <v/>
      </c>
      <c r="BY71" s="362" t="str">
        <f>IF(Table1[[#This Row],[Hospital name (Autofills)]]="","",IFERROR(($O71*((1+$G$9)^(BY$28)))*(AI71),0))</f>
        <v/>
      </c>
      <c r="BZ71" s="362" t="str">
        <f>IF(Table1[[#This Row],[Hospital name (Autofills)]]="","",IFERROR(($O71*((1+$G$9)^(BZ$28)))*(AJ71),0))</f>
        <v/>
      </c>
      <c r="CA71" s="370" t="str">
        <f>IF(Table1[[#This Row],[Hospital name (Autofills)]]="","",IFERROR(($O71*((1+$G$9)^(CA$28)))*(AK71),0))</f>
        <v/>
      </c>
      <c r="CB71" s="343" t="str">
        <f>IF(Table1[[#This Row],[Hospital name (Autofills)]]="","",IFERROR(($O71*((1+$G$9)^(CB$28)))*(AM71),0))</f>
        <v/>
      </c>
      <c r="CC71" s="362" t="str">
        <f>IF(Table1[[#This Row],[Hospital name (Autofills)]]="","",IFERROR(($O71*((1+$G$9)^(CC$28)))*(AN71),0))</f>
        <v/>
      </c>
      <c r="CD71" s="362" t="str">
        <f>IF(Table1[[#This Row],[Hospital name (Autofills)]]="","",IFERROR(($O71*((1+$G$9)^(CD$28)))*(AO71),0))</f>
        <v/>
      </c>
      <c r="CE71" s="362" t="str">
        <f>IF(Table1[[#This Row],[Hospital name (Autofills)]]="","",IFERROR(($O71*((1+$G$9)^(CE$28)))*(AP71),0))</f>
        <v/>
      </c>
      <c r="CF71" s="362" t="str">
        <f>IF(Table1[[#This Row],[Hospital name (Autofills)]]="","",IFERROR(($O71*((1+$G$9)^(CF$28)))*(AQ71),0))</f>
        <v/>
      </c>
      <c r="CG71" s="362" t="str">
        <f>IF(Table1[[#This Row],[Hospital name (Autofills)]]="","",IFERROR(($O71*((1+$G$9)^(CG$28)))*(AR71),0))</f>
        <v/>
      </c>
      <c r="CH71" s="362" t="str">
        <f>IF(Table1[[#This Row],[Hospital name (Autofills)]]="","",IFERROR(($O71*((1+$G$9)^(CH$28)))*(AS71),0))</f>
        <v/>
      </c>
      <c r="CI71" s="362" t="str">
        <f>IF(Table1[[#This Row],[Hospital name (Autofills)]]="","",IFERROR(($O71*((1+$G$9)^(CI$28)))*(AT71),0))</f>
        <v/>
      </c>
      <c r="CJ71" s="362" t="str">
        <f>IF(Table1[[#This Row],[Hospital name (Autofills)]]="","",IFERROR(($O71*((1+$G$9)^(CJ$28)))*(AU71),0))</f>
        <v/>
      </c>
      <c r="CK71" s="344" t="str">
        <f>IF(Table1[[#This Row],[Hospital name (Autofills)]]="","",IFERROR(($O71*((1+$G$9)^(CK$28)))*(AV71),0))</f>
        <v/>
      </c>
      <c r="CL71" s="357" t="str">
        <f>IF(Table1[[#This Row],[Hospital name (Autofills)]]="","",IFERROR(($O71*((1+$G$9)^(CL$28)))*(AX71),0))</f>
        <v/>
      </c>
      <c r="CM71" s="362" t="str">
        <f>IF(Table1[[#This Row],[Hospital name (Autofills)]]="","",IFERROR(($O71*((1+$G$9)^(CM$28)))*(AY71),0))</f>
        <v/>
      </c>
      <c r="CN71" s="362" t="str">
        <f>IF(Table1[[#This Row],[Hospital name (Autofills)]]="","",IFERROR(($O71*((1+$G$9)^(CN$28)))*(AZ71),0))</f>
        <v/>
      </c>
      <c r="CO71" s="362" t="str">
        <f>IF(Table1[[#This Row],[Hospital name (Autofills)]]="","",IFERROR(($O71*((1+$G$9)^(CO$28)))*(BA71),0))</f>
        <v/>
      </c>
      <c r="CP71" s="362" t="str">
        <f>IF(Table1[[#This Row],[Hospital name (Autofills)]]="","",IFERROR(($O71*((1+$G$9)^(CP$28)))*(BB71),0))</f>
        <v/>
      </c>
      <c r="CQ71" s="362" t="str">
        <f>IF(Table1[[#This Row],[Hospital name (Autofills)]]="","",IFERROR(($O71*((1+$G$9)^(CQ$28)))*(BC71),0))</f>
        <v/>
      </c>
      <c r="CR71" s="362" t="str">
        <f>IF(Table1[[#This Row],[Hospital name (Autofills)]]="","",IFERROR(($O71*((1+$G$9)^(CR$28)))*(BD71),0))</f>
        <v/>
      </c>
      <c r="CS71" s="362" t="str">
        <f>IF(Table1[[#This Row],[Hospital name (Autofills)]]="","",IFERROR(($O71*((1+$G$9)^(CS$28)))*(BE71),0))</f>
        <v/>
      </c>
      <c r="CT71" s="362" t="str">
        <f>IF(Table1[[#This Row],[Hospital name (Autofills)]]="","",IFERROR(($O71*((1+$G$9)^(CT$28)))*(BF71),0))</f>
        <v/>
      </c>
      <c r="CU71" s="362" t="str">
        <f>IF(Table1[[#This Row],[Hospital name (Autofills)]]="","",IFERROR(($O71*((1+$G$9)^(CU$28)))*(BG71),0))</f>
        <v/>
      </c>
      <c r="CV71" s="371" t="str">
        <f>IF(Table1[[#This Row],[Hospital name (Autofills)]]="","",BH71-BR71)</f>
        <v/>
      </c>
      <c r="CW71" s="372" t="str">
        <f>IF(Table1[[#This Row],[Hospital name (Autofills)]]="","",BI71-BS71)</f>
        <v/>
      </c>
      <c r="CX71" s="372" t="str">
        <f>IF(Table1[[#This Row],[Hospital name (Autofills)]]="","",BJ71-BT71)</f>
        <v/>
      </c>
      <c r="CY71" s="372" t="str">
        <f>IF(Table1[[#This Row],[Hospital name (Autofills)]]="","",BK71-BU71)</f>
        <v/>
      </c>
      <c r="CZ71" s="372" t="str">
        <f>IF(Table1[[#This Row],[Hospital name (Autofills)]]="","",BL71-BV71)</f>
        <v/>
      </c>
      <c r="DA71" s="372" t="str">
        <f>IF(Table1[[#This Row],[Hospital name (Autofills)]]="","",BM71-BW71)</f>
        <v/>
      </c>
      <c r="DB71" s="372" t="str">
        <f>IF(Table1[[#This Row],[Hospital name (Autofills)]]="","",BN71-BX71)</f>
        <v/>
      </c>
      <c r="DC71" s="372" t="str">
        <f>IF(Table1[[#This Row],[Hospital name (Autofills)]]="","",BO71-BY71)</f>
        <v/>
      </c>
      <c r="DD71" s="372" t="str">
        <f>IF(Table1[[#This Row],[Hospital name (Autofills)]]="","",BP71-BZ71)</f>
        <v/>
      </c>
      <c r="DE71" s="373" t="str">
        <f>IF(Table1[[#This Row],[Hospital name (Autofills)]]="","",BQ71-CA71)</f>
        <v/>
      </c>
      <c r="DF71" s="375" t="str">
        <f>IF(Table1[[#This Row],[Hospital name (Autofills)]]="","",SUM(Table1[[#This Row],[Year 1 Savings with Price Growth Cap Alone (millions)]:[Year 10 Savings with Price Growth Cap Alone (millions)]]))</f>
        <v/>
      </c>
      <c r="DG71" s="376" t="str">
        <f>IF(Table1[[#This Row],[Hospital name (Autofills)]]="","",BH71-CB71)</f>
        <v/>
      </c>
      <c r="DH71" s="377" t="str">
        <f>IF(Table1[[#This Row],[Hospital name (Autofills)]]="","",BI71-CC71)</f>
        <v/>
      </c>
      <c r="DI71" s="377" t="str">
        <f>IF(Table1[[#This Row],[Hospital name (Autofills)]]="","",BJ71-CD71)</f>
        <v/>
      </c>
      <c r="DJ71" s="377" t="str">
        <f>IF(Table1[[#This Row],[Hospital name (Autofills)]]="","",BK71-CE71)</f>
        <v/>
      </c>
      <c r="DK71" s="377" t="str">
        <f>IF(Table1[[#This Row],[Hospital name (Autofills)]]="","",BL71-CF71)</f>
        <v/>
      </c>
      <c r="DL71" s="377" t="str">
        <f>IF(Table1[[#This Row],[Hospital name (Autofills)]]="","",BM71-CG71)</f>
        <v/>
      </c>
      <c r="DM71" s="377" t="str">
        <f>IF(Table1[[#This Row],[Hospital name (Autofills)]]="","",BN71-CH71)</f>
        <v/>
      </c>
      <c r="DN71" s="377" t="str">
        <f>IF(Table1[[#This Row],[Hospital name (Autofills)]]="","",BO71-CI71)</f>
        <v/>
      </c>
      <c r="DO71" s="377" t="str">
        <f>IF(Table1[[#This Row],[Hospital name (Autofills)]]="","",BP71-CJ71)</f>
        <v/>
      </c>
      <c r="DP71" s="377" t="str">
        <f>IF(Table1[[#This Row],[Hospital name (Autofills)]]="","",BQ71-CK71)</f>
        <v/>
      </c>
      <c r="DQ71" s="344" t="str">
        <f>IF(Table1[[#This Row],[Hospital name (Autofills)]]="","",SUM(Table1[[#This Row],[Year 1 Savings with Price Growth Cap + Price Cap (No Glide Path) (millions)]:[Year 10 Savings with Price Growth Cap + Price Cap (No Glide Path) (millions)]]))</f>
        <v/>
      </c>
      <c r="DR71" s="363" t="str">
        <f>IF(Table1[[#This Row],[Hospital name (Autofills)]]="","",BH71-CL71)</f>
        <v/>
      </c>
      <c r="DS71" s="364" t="str">
        <f>IF(Table1[[#This Row],[Hospital name (Autofills)]]="","",BI71-CM71)</f>
        <v/>
      </c>
      <c r="DT71" s="364" t="str">
        <f>IF(Table1[[#This Row],[Hospital name (Autofills)]]="","",BJ71-CN71)</f>
        <v/>
      </c>
      <c r="DU71" s="364" t="str">
        <f>IF(Table1[[#This Row],[Hospital name (Autofills)]]="","",BK71-CO71)</f>
        <v/>
      </c>
      <c r="DV71" s="364" t="str">
        <f>IF(Table1[[#This Row],[Hospital name (Autofills)]]="","",BL71-CP71)</f>
        <v/>
      </c>
      <c r="DW71" s="364" t="str">
        <f>IF(Table1[[#This Row],[Hospital name (Autofills)]]="","",BM71-CQ71)</f>
        <v/>
      </c>
      <c r="DX71" s="364" t="str">
        <f>IF(Table1[[#This Row],[Hospital name (Autofills)]]="","",BN71-CR71)</f>
        <v/>
      </c>
      <c r="DY71" s="364" t="str">
        <f>IF(Table1[[#This Row],[Hospital name (Autofills)]]="","",BO71-CS71)</f>
        <v/>
      </c>
      <c r="DZ71" s="364" t="str">
        <f>IF(Table1[[#This Row],[Hospital name (Autofills)]]="","",BP71-CT71)</f>
        <v/>
      </c>
      <c r="EA71" s="364" t="str">
        <f>IF(Table1[[#This Row],[Hospital name (Autofills)]]="","",BQ71-CU71)</f>
        <v/>
      </c>
      <c r="EB71" s="365" t="str">
        <f>IF(Table1[[#This Row],[Hospital name (Autofills)]]="","",SUM(Table1[[#This Row],[Year 1 Savings with Price Growth Cap + Price Cap Glide Path (millions)]:[Year 10 Savings with Price Growth Cap + Price Cap Glide Path (millions)]]))</f>
        <v/>
      </c>
      <c r="ED71" s="131"/>
    </row>
    <row r="72" spans="2:134" ht="12" customHeight="1">
      <c r="B72" s="292"/>
      <c r="C72" s="337" t="str">
        <f>IF(B72=0,"",_xlfn.XLOOKUP(B72,'4. User Repricing Data'!A:A,'4. User Repricing Data'!B:B,""))</f>
        <v/>
      </c>
      <c r="D72" s="292" t="str">
        <f>IF(B72=0,"",_xlfn.XLOOKUP(B72,'4. User Repricing Data'!A:A,'4. User Repricing Data'!D:D,""))</f>
        <v/>
      </c>
      <c r="E72" s="108" t="str">
        <f>IF(B72=0,"",_xlfn.XLOOKUP(B72,'4. User Repricing Data'!A:A,'4. User Repricing Data'!F:F,""))</f>
        <v/>
      </c>
      <c r="F72" s="338" t="str">
        <f>IF(B72=0,"",_xlfn.XLOOKUP(B72,'4. User Repricing Data'!A:A,'4. User Repricing Data'!E:E,""))</f>
        <v/>
      </c>
      <c r="G72" s="108" t="str">
        <f>IF(G$29="CAH",Table1[[#This Row],[CAH? (Y/N) (Autofills)]],"")</f>
        <v/>
      </c>
      <c r="H72" s="109" t="str">
        <f>IF(H$29="CAH",Table1[[#This Row],[CAH? (Y/N) (Autofills)]],"")</f>
        <v/>
      </c>
      <c r="I72" s="366" t="str">
        <f>IF(Table1[[#This Row],[Hospital name (Autofills)]]="","",IF(OR(AND(G72="Y",$G$17="Y"),AND(H72="Y",$G$18="Y")),"Y","N"))</f>
        <v/>
      </c>
      <c r="J72" s="366" t="str">
        <f>IF(Table1[[#This Row],[Hospital name (Autofills)]]="","",IF(OR(AND(G72="Y",$G$22="Y",$G$19="Y"),AND(H72="Y",$G$23="Y",$G$19="Y")),"Y","N"))</f>
        <v/>
      </c>
      <c r="K72" s="364" t="str">
        <f>IF(Table1[[#This Row],[Hospital name (Autofills)]]="","",_xlfn.XLOOKUP(B72,'4. User Repricing Data'!A:A,'4. User Repricing Data'!G:G))</f>
        <v/>
      </c>
      <c r="L72" s="364" t="str">
        <f>IF(Table1[[#This Row],[Hospital name (Autofills)]]="","",_xlfn.XLOOKUP(B72,'4. User Repricing Data'!A:A,'4. User Repricing Data'!H:H))</f>
        <v/>
      </c>
      <c r="M72" s="342" t="str">
        <f>IF(Table1[[#This Row],[Hospital name (Autofills)]]="","",((1+G$7)^G$6-1))</f>
        <v/>
      </c>
      <c r="N72" s="343" t="str">
        <f>IF(Table1[[#This Row],[Hospital name (Autofills)]]="","",IFERROR(K72*(1+Table1[[#This Row],[Cumulative Inflation Adjustment (Autofills)]]),0))</f>
        <v/>
      </c>
      <c r="O72" s="344" t="str">
        <f>IF(Table1[[#This Row],[Hospital name (Autofills)]]="","",IFERROR(L72*(1+Table1[[#This Row],[Cumulative Inflation Adjustment (Autofills)]]),0))</f>
        <v/>
      </c>
      <c r="P72" s="345" t="str">
        <f>IF(Table1[[#This Row],[Hospital name (Autofills)]]="","",IFERROR(N72/O72,0))</f>
        <v/>
      </c>
      <c r="Q72" s="346" t="str">
        <f>IF(Table1[[#This Row],[Hospital name (Autofills)]]="","",IFERROR(($N72*($G$10+1)^Q$28)/($O72*($G$9+1)^Q$28),0))</f>
        <v/>
      </c>
      <c r="R72" s="346" t="str">
        <f>IF(Table1[[#This Row],[Hospital name (Autofills)]]="","",IFERROR(($N72*($G$10+1)^R$28)/($O72*($G$9+1)^R$28),0))</f>
        <v/>
      </c>
      <c r="S72" s="346" t="str">
        <f>IF(Table1[[#This Row],[Hospital name (Autofills)]]="","",IFERROR(($N72*($G$10+1)^S$28)/($O72*($G$9+1)^S$28),0))</f>
        <v/>
      </c>
      <c r="T72" s="346" t="str">
        <f>IF(Table1[[#This Row],[Hospital name (Autofills)]]="","",IFERROR(($N72*($G$10+1)^T$28)/($O72*($G$9+1)^T$28),0))</f>
        <v/>
      </c>
      <c r="U72" s="346" t="str">
        <f>IF(Table1[[#This Row],[Hospital name (Autofills)]]="","",IFERROR(($N72*($G$10+1)^U$28)/($O72*($G$9+1)^U$28),0))</f>
        <v/>
      </c>
      <c r="V72" s="346" t="str">
        <f>IF(Table1[[#This Row],[Hospital name (Autofills)]]="","",IFERROR(($N72*($G$10+1)^V$28)/($O72*($G$9+1)^V$28),0))</f>
        <v/>
      </c>
      <c r="W72" s="346" t="str">
        <f>IF(Table1[[#This Row],[Hospital name (Autofills)]]="","",IFERROR(($N72*($G$10+1)^W$28)/($O72*($G$9+1)^W$28),0))</f>
        <v/>
      </c>
      <c r="X72" s="346" t="str">
        <f>IF(Table1[[#This Row],[Hospital name (Autofills)]]="","",IFERROR(($N72*($G$10+1)^X$28)/($O72*($G$9+1)^X$28),0))</f>
        <v/>
      </c>
      <c r="Y72" s="346" t="str">
        <f>IF(Table1[[#This Row],[Hospital name (Autofills)]]="","",IFERROR(($N72*($G$10+1)^Y$28)/($O72*($G$9+1)^Y$28),0))</f>
        <v/>
      </c>
      <c r="Z72" s="346" t="str">
        <f>IF(Table1[[#This Row],[Hospital name (Autofills)]]="","",IFERROR(($N72*($G$10+1)^Z$28)/($O72*($G$9+1)^Z$28),0))</f>
        <v/>
      </c>
      <c r="AA72" s="345" t="str">
        <f>IF(Table1[[#This Row],[Hospital name (Autofills)]]="","",IFERROR(N72/O72,0))</f>
        <v/>
      </c>
      <c r="AB72" s="368" t="str">
        <f>IF(Table1[[#This Row],[Hospital name (Autofills)]]="","",IFERROR(IF($J72="Y",Q72,IF($G$19="N",Q72,($N72*($G$10+1)^IF(AB$28&lt;$G$21,AB$28,$G$21-1)*($G$20+1)^(MAX((AB$28-$G$21+1),0)))/($O72*($G$9+1)^AB$28))),0))</f>
        <v/>
      </c>
      <c r="AC72" s="368" t="str">
        <f>IF(Table1[[#This Row],[Hospital name (Autofills)]]="","",IFERROR(IF($J72="Y",R72,IF($G$19="N",R72,($N72*($G$10+1)^IF(AC$28&lt;$G$21,AC$28,$G$21-1)*($G$20+1)^(MAX((AC$28-$G$21+1),0)))/($O72*($G$9+1)^AC$28))),0))</f>
        <v/>
      </c>
      <c r="AD72" s="368" t="str">
        <f>IF(Table1[[#This Row],[Hospital name (Autofills)]]="","",IFERROR(IF($J72="Y",S72,IF($G$19="N",S72,($N72*($G$10+1)^IF(AD$28&lt;$G$21,AD$28,$G$21-1)*($G$20+1)^(MAX((AD$28-$G$21+1),0)))/($O72*($G$9+1)^AD$28))),0))</f>
        <v/>
      </c>
      <c r="AE72" s="368" t="str">
        <f>IF(Table1[[#This Row],[Hospital name (Autofills)]]="","",IFERROR(IF($J72="Y",T72,IF($G$19="N",T72,($N72*($G$10+1)^IF(AE$28&lt;$G$21,AE$28,$G$21-1)*($G$20+1)^(MAX((AE$28-$G$21+1),0)))/($O72*($G$9+1)^AE$28))),0))</f>
        <v/>
      </c>
      <c r="AF72" s="368" t="str">
        <f>IF(Table1[[#This Row],[Hospital name (Autofills)]]="","",IFERROR(IF($J72="Y",U72,IF($G$19="N",U72,($N72*($G$10+1)^IF(AF$28&lt;$G$21,AF$28,$G$21-1)*($G$20+1)^(MAX((AF$28-$G$21+1),0)))/($O72*($G$9+1)^AF$28))),0))</f>
        <v/>
      </c>
      <c r="AG72" s="368" t="str">
        <f>IF(Table1[[#This Row],[Hospital name (Autofills)]]="","",IFERROR(IF($J72="Y",V72,IF($G$19="N",V72,($N72*($G$10+1)^IF(AG$28&lt;$G$21,AG$28,$G$21-1)*($G$20+1)^(MAX((AG$28-$G$21+1),0)))/($O72*($G$9+1)^AG$28))),0))</f>
        <v/>
      </c>
      <c r="AH72" s="368" t="str">
        <f>IF(Table1[[#This Row],[Hospital name (Autofills)]]="","",IFERROR(IF($J72="Y",W72,IF($G$19="N",W72,($N72*($G$10+1)^IF(AH$28&lt;$G$21,AH$28,$G$21-1)*($G$20+1)^(MAX((AH$28-$G$21+1),0)))/($O72*($G$9+1)^AH$28))),0))</f>
        <v/>
      </c>
      <c r="AI72" s="368" t="str">
        <f>IF(Table1[[#This Row],[Hospital name (Autofills)]]="","",IFERROR(IF($J72="Y",X72,IF($G$19="N",X72,($N72*($G$10+1)^IF(AI$28&lt;$G$21,AI$28,$G$21-1)*($G$20+1)^(MAX((AI$28-$G$21+1),0)))/($O72*($G$9+1)^AI$28))),0))</f>
        <v/>
      </c>
      <c r="AJ72" s="368" t="str">
        <f>IF(Table1[[#This Row],[Hospital name (Autofills)]]="","",IFERROR(IF($J72="Y",Y72,IF($G$19="N",Y72,($N72*($G$10+1)^IF(AJ$28&lt;$G$21,AJ$28,$G$21-1)*($G$20+1)^(MAX((AJ$28-$G$21+1),0)))/($O72*($G$9+1)^AJ$28))),0))</f>
        <v/>
      </c>
      <c r="AK72" s="368" t="str">
        <f>IF(Table1[[#This Row],[Hospital name (Autofills)]]="","",IFERROR(IF($J72="Y",Z72,IF($G$19="N",Z72,($N72*($G$10+1)^IF(AK$28&lt;$G$21,AK$28,$G$21-1)*($G$20+1)^(MAX((AK$28-$G$21+1),0)))/($O72*($G$9+1)^AK$28))),0))</f>
        <v/>
      </c>
      <c r="AL72" s="349" t="str">
        <f t="shared" si="0"/>
        <v/>
      </c>
      <c r="AM72" s="350" t="str">
        <f>IF(Table1[[#This Row],[Hospital name (Autofills)]]="","",IF(AND($I72="Y", $G$17="Y"), AB72,
    IF(OR(AND($G$13="Y", AM$28 &gt;= $G$14), $G$13="N"),
        IF(OR(AB72 &gt;= $G$12, AL72 = $G$12),
            $G$12,
            AB72),
        AB72))
)</f>
        <v/>
      </c>
      <c r="AN72" s="350" t="str">
        <f>IF(Table1[[#This Row],[Hospital name (Autofills)]]="","",IF(AND($I72="Y", $G$17="Y"), AC72,
    IF(OR(AND($G$13="Y", AN$28 &gt;= $G$14), $G$13="N"),
        IF(OR(AC72 &gt;= $G$12, AM72 = $G$12),
            $G$12,
            AC72),
        AC72)
))</f>
        <v/>
      </c>
      <c r="AO72" s="350" t="str">
        <f>IF(Table1[[#This Row],[Hospital name (Autofills)]]="","",IF(AND($I72="Y", $G$17="Y"), AD72,
    IF(OR(AND($G$13="Y", AO$28 &gt;= $G$14), $G$13="N"),
        IF(OR(AD72 &gt;= $G$12, AN72 = $G$12),
            MIN(AD72,$G$12),
            AD72),
        AD72)
))</f>
        <v/>
      </c>
      <c r="AP72" s="350" t="str">
        <f>IF(Table1[[#This Row],[Hospital name (Autofills)]]="","",IF(AND($I72="Y", $G$17="Y"), AE72,
    IF(OR(AND($G$13="Y", AP$28 &gt;= $G$14), $G$13="N"),
        IF(OR(AE72 &gt;= $G$12, AO72 = $G$12),
            MIN(AE72,$G$12),
            AE72),
        AE72)
))</f>
        <v/>
      </c>
      <c r="AQ72" s="350" t="str">
        <f>IF(Table1[[#This Row],[Hospital name (Autofills)]]="","",IF(AND($I72="Y", $G$17="Y"), AF72,
    IF(OR(AND($G$13="Y", AQ$28 &gt;= $G$14), $G$13="N"),
        IF(OR(AF72 &gt;= $G$12, AP72 = $G$12),
            MIN(AF72,$G$12),
            AF72),
        AF72)
))</f>
        <v/>
      </c>
      <c r="AR72" s="350" t="str">
        <f>IF(Table1[[#This Row],[Hospital name (Autofills)]]="","",IF(AND($I72="Y", $G$17="Y"), AG72,
    IF(OR(AND($G$13="Y", AR$28 &gt;= $G$14), $G$13="N"),
        IF(OR(AG72 &gt;= $G$12, AQ72 = $G$12),
            MIN(AG72,$G$12),
            AG72),
        AG72)
))</f>
        <v/>
      </c>
      <c r="AS72" s="350" t="str">
        <f>IF(Table1[[#This Row],[Hospital name (Autofills)]]="","",IF(AND($I72="Y", $G$17="Y"), AH72,
    IF(OR(AND($G$13="Y", AS$28 &gt;= $G$14), $G$13="N"),
        IF(OR(AH72 &gt;= $G$12, AR72 = $G$12),
            MIN(AH72,$G$12),
            AH72),
        AH72)
))</f>
        <v/>
      </c>
      <c r="AT72" s="350" t="str">
        <f>IF(Table1[[#This Row],[Hospital name (Autofills)]]="","",IF(AND($I72="Y", $G$17="Y"), AI72,
    IF(OR(AND($G$13="Y", AT$28 &gt;= $G$14), $G$13="N"),
        IF(OR(AI72 &gt;= $G$12, AS72 = $G$12),
            MIN(AI72,$G$12),
            AI72),
        AI72)
))</f>
        <v/>
      </c>
      <c r="AU72" s="350" t="str">
        <f>IF(Table1[[#This Row],[Hospital name (Autofills)]]="","",IF(AND($I72="Y", $G$17="Y"), AJ72,
    IF(OR(AND($G$13="Y", AU$28 &gt;= $G$14), $G$13="N"),
        IF(OR(AJ72 &gt;= $G$12, AT72 = $G$12),
            MIN(AJ72,$G$12),
            AJ72),
        AJ72)
))</f>
        <v/>
      </c>
      <c r="AV72" s="350" t="str">
        <f>IF(Table1[[#This Row],[Hospital name (Autofills)]]="","",IF(AND($I72="Y", $G$17="Y"), AK72,
    IF(OR(AND($G$13="Y", AV$28 &gt;= $G$14), $G$13="N"),
        IF(OR(AK72 &gt;= $G$12, AU72 = $G$12),
            MIN(AK72,$G$12),
            AK72),
        AK72)
))</f>
        <v/>
      </c>
      <c r="AW72" s="345" t="str">
        <f>IFERROR(Table1[[#This Row],[Year 0 Relative Price]],"")</f>
        <v/>
      </c>
      <c r="AX72" s="350" t="str">
        <f t="shared" si="11"/>
        <v/>
      </c>
      <c r="AY72" s="350" t="str">
        <f t="shared" si="12"/>
        <v/>
      </c>
      <c r="AZ72" s="350" t="str">
        <f t="shared" si="13"/>
        <v/>
      </c>
      <c r="BA72" s="350" t="str">
        <f t="shared" si="14"/>
        <v/>
      </c>
      <c r="BB72" s="350" t="str">
        <f t="shared" si="15"/>
        <v/>
      </c>
      <c r="BC72" s="350" t="str">
        <f t="shared" si="16"/>
        <v/>
      </c>
      <c r="BD72" s="350" t="str">
        <f t="shared" si="17"/>
        <v/>
      </c>
      <c r="BE72" s="350" t="str">
        <f t="shared" si="18"/>
        <v/>
      </c>
      <c r="BF72" s="350" t="str">
        <f t="shared" si="19"/>
        <v/>
      </c>
      <c r="BG72" s="351" t="str">
        <f t="shared" si="20"/>
        <v/>
      </c>
      <c r="BH72" s="352" t="str">
        <f>IF(Table1[[#This Row],[Hospital name (Autofills)]]="","",IFERROR($N72*($G$10+1)^BH$28,0))</f>
        <v/>
      </c>
      <c r="BI72" s="353" t="str">
        <f>IF(Table1[[#This Row],[Hospital name (Autofills)]]="","",IFERROR($N72*($G$10+1)^BI$28,0))</f>
        <v/>
      </c>
      <c r="BJ72" s="353" t="str">
        <f>IF(Table1[[#This Row],[Hospital name (Autofills)]]="","",IFERROR($N72*($G$10+1)^BJ$28,0))</f>
        <v/>
      </c>
      <c r="BK72" s="353" t="str">
        <f>IF(Table1[[#This Row],[Hospital name (Autofills)]]="","",IFERROR($N72*($G$10+1)^BK$28,0))</f>
        <v/>
      </c>
      <c r="BL72" s="353" t="str">
        <f>IF(Table1[[#This Row],[Hospital name (Autofills)]]="","",IFERROR($N72*($G$10+1)^BL$28,0))</f>
        <v/>
      </c>
      <c r="BM72" s="353" t="str">
        <f>IF(Table1[[#This Row],[Hospital name (Autofills)]]="","",IFERROR($N72*($G$10+1)^BM$28,0))</f>
        <v/>
      </c>
      <c r="BN72" s="353" t="str">
        <f>IF(Table1[[#This Row],[Hospital name (Autofills)]]="","",IFERROR($N72*($G$10+1)^BN$28,0))</f>
        <v/>
      </c>
      <c r="BO72" s="353" t="str">
        <f>IF(Table1[[#This Row],[Hospital name (Autofills)]]="","",IFERROR($N72*($G$10+1)^BO$28,0))</f>
        <v/>
      </c>
      <c r="BP72" s="353" t="str">
        <f>IF(Table1[[#This Row],[Hospital name (Autofills)]]="","",IFERROR($N72*($G$10+1)^BP$28,0))</f>
        <v/>
      </c>
      <c r="BQ72" s="354" t="str">
        <f>IF(Table1[[#This Row],[Hospital name (Autofills)]]="","",IFERROR($N72*($G$10+1)^BQ$28,0))</f>
        <v/>
      </c>
      <c r="BR72" s="357" t="str">
        <f>IF(Table1[[#This Row],[Hospital name (Autofills)]]="","",IFERROR(($O72*((1+$G$9)^(BR$28)))*(AB72),0))</f>
        <v/>
      </c>
      <c r="BS72" s="362" t="str">
        <f>IF(Table1[[#This Row],[Hospital name (Autofills)]]="","",IFERROR(($O72*((1+$G$9)^(BS$28)))*(AC72),0))</f>
        <v/>
      </c>
      <c r="BT72" s="362" t="str">
        <f>IF(Table1[[#This Row],[Hospital name (Autofills)]]="","",IFERROR(($O72*((1+$G$9)^(BT$28)))*(AD72),0))</f>
        <v/>
      </c>
      <c r="BU72" s="362" t="str">
        <f>IF(Table1[[#This Row],[Hospital name (Autofills)]]="","",IFERROR(($O72*((1+$G$9)^(BU$28)))*(AE72),0))</f>
        <v/>
      </c>
      <c r="BV72" s="362" t="str">
        <f>IF(Table1[[#This Row],[Hospital name (Autofills)]]="","",IFERROR(($O72*((1+$G$9)^(BV$28)))*(AF72),0))</f>
        <v/>
      </c>
      <c r="BW72" s="362" t="str">
        <f>IF(Table1[[#This Row],[Hospital name (Autofills)]]="","",IFERROR(($O72*((1+$G$9)^(BW$28)))*(AG72),0))</f>
        <v/>
      </c>
      <c r="BX72" s="362" t="str">
        <f>IF(Table1[[#This Row],[Hospital name (Autofills)]]="","",IFERROR(($O72*((1+$G$9)^(BX$28)))*(AH72),0))</f>
        <v/>
      </c>
      <c r="BY72" s="362" t="str">
        <f>IF(Table1[[#This Row],[Hospital name (Autofills)]]="","",IFERROR(($O72*((1+$G$9)^(BY$28)))*(AI72),0))</f>
        <v/>
      </c>
      <c r="BZ72" s="362" t="str">
        <f>IF(Table1[[#This Row],[Hospital name (Autofills)]]="","",IFERROR(($O72*((1+$G$9)^(BZ$28)))*(AJ72),0))</f>
        <v/>
      </c>
      <c r="CA72" s="370" t="str">
        <f>IF(Table1[[#This Row],[Hospital name (Autofills)]]="","",IFERROR(($O72*((1+$G$9)^(CA$28)))*(AK72),0))</f>
        <v/>
      </c>
      <c r="CB72" s="343" t="str">
        <f>IF(Table1[[#This Row],[Hospital name (Autofills)]]="","",IFERROR(($O72*((1+$G$9)^(CB$28)))*(AM72),0))</f>
        <v/>
      </c>
      <c r="CC72" s="362" t="str">
        <f>IF(Table1[[#This Row],[Hospital name (Autofills)]]="","",IFERROR(($O72*((1+$G$9)^(CC$28)))*(AN72),0))</f>
        <v/>
      </c>
      <c r="CD72" s="362" t="str">
        <f>IF(Table1[[#This Row],[Hospital name (Autofills)]]="","",IFERROR(($O72*((1+$G$9)^(CD$28)))*(AO72),0))</f>
        <v/>
      </c>
      <c r="CE72" s="362" t="str">
        <f>IF(Table1[[#This Row],[Hospital name (Autofills)]]="","",IFERROR(($O72*((1+$G$9)^(CE$28)))*(AP72),0))</f>
        <v/>
      </c>
      <c r="CF72" s="362" t="str">
        <f>IF(Table1[[#This Row],[Hospital name (Autofills)]]="","",IFERROR(($O72*((1+$G$9)^(CF$28)))*(AQ72),0))</f>
        <v/>
      </c>
      <c r="CG72" s="362" t="str">
        <f>IF(Table1[[#This Row],[Hospital name (Autofills)]]="","",IFERROR(($O72*((1+$G$9)^(CG$28)))*(AR72),0))</f>
        <v/>
      </c>
      <c r="CH72" s="362" t="str">
        <f>IF(Table1[[#This Row],[Hospital name (Autofills)]]="","",IFERROR(($O72*((1+$G$9)^(CH$28)))*(AS72),0))</f>
        <v/>
      </c>
      <c r="CI72" s="362" t="str">
        <f>IF(Table1[[#This Row],[Hospital name (Autofills)]]="","",IFERROR(($O72*((1+$G$9)^(CI$28)))*(AT72),0))</f>
        <v/>
      </c>
      <c r="CJ72" s="362" t="str">
        <f>IF(Table1[[#This Row],[Hospital name (Autofills)]]="","",IFERROR(($O72*((1+$G$9)^(CJ$28)))*(AU72),0))</f>
        <v/>
      </c>
      <c r="CK72" s="344" t="str">
        <f>IF(Table1[[#This Row],[Hospital name (Autofills)]]="","",IFERROR(($O72*((1+$G$9)^(CK$28)))*(AV72),0))</f>
        <v/>
      </c>
      <c r="CL72" s="357" t="str">
        <f>IF(Table1[[#This Row],[Hospital name (Autofills)]]="","",IFERROR(($O72*((1+$G$9)^(CL$28)))*(AX72),0))</f>
        <v/>
      </c>
      <c r="CM72" s="362" t="str">
        <f>IF(Table1[[#This Row],[Hospital name (Autofills)]]="","",IFERROR(($O72*((1+$G$9)^(CM$28)))*(AY72),0))</f>
        <v/>
      </c>
      <c r="CN72" s="362" t="str">
        <f>IF(Table1[[#This Row],[Hospital name (Autofills)]]="","",IFERROR(($O72*((1+$G$9)^(CN$28)))*(AZ72),0))</f>
        <v/>
      </c>
      <c r="CO72" s="362" t="str">
        <f>IF(Table1[[#This Row],[Hospital name (Autofills)]]="","",IFERROR(($O72*((1+$G$9)^(CO$28)))*(BA72),0))</f>
        <v/>
      </c>
      <c r="CP72" s="362" t="str">
        <f>IF(Table1[[#This Row],[Hospital name (Autofills)]]="","",IFERROR(($O72*((1+$G$9)^(CP$28)))*(BB72),0))</f>
        <v/>
      </c>
      <c r="CQ72" s="362" t="str">
        <f>IF(Table1[[#This Row],[Hospital name (Autofills)]]="","",IFERROR(($O72*((1+$G$9)^(CQ$28)))*(BC72),0))</f>
        <v/>
      </c>
      <c r="CR72" s="362" t="str">
        <f>IF(Table1[[#This Row],[Hospital name (Autofills)]]="","",IFERROR(($O72*((1+$G$9)^(CR$28)))*(BD72),0))</f>
        <v/>
      </c>
      <c r="CS72" s="362" t="str">
        <f>IF(Table1[[#This Row],[Hospital name (Autofills)]]="","",IFERROR(($O72*((1+$G$9)^(CS$28)))*(BE72),0))</f>
        <v/>
      </c>
      <c r="CT72" s="362" t="str">
        <f>IF(Table1[[#This Row],[Hospital name (Autofills)]]="","",IFERROR(($O72*((1+$G$9)^(CT$28)))*(BF72),0))</f>
        <v/>
      </c>
      <c r="CU72" s="362" t="str">
        <f>IF(Table1[[#This Row],[Hospital name (Autofills)]]="","",IFERROR(($O72*((1+$G$9)^(CU$28)))*(BG72),0))</f>
        <v/>
      </c>
      <c r="CV72" s="371" t="str">
        <f>IF(Table1[[#This Row],[Hospital name (Autofills)]]="","",BH72-BR72)</f>
        <v/>
      </c>
      <c r="CW72" s="372" t="str">
        <f>IF(Table1[[#This Row],[Hospital name (Autofills)]]="","",BI72-BS72)</f>
        <v/>
      </c>
      <c r="CX72" s="372" t="str">
        <f>IF(Table1[[#This Row],[Hospital name (Autofills)]]="","",BJ72-BT72)</f>
        <v/>
      </c>
      <c r="CY72" s="372" t="str">
        <f>IF(Table1[[#This Row],[Hospital name (Autofills)]]="","",BK72-BU72)</f>
        <v/>
      </c>
      <c r="CZ72" s="372" t="str">
        <f>IF(Table1[[#This Row],[Hospital name (Autofills)]]="","",BL72-BV72)</f>
        <v/>
      </c>
      <c r="DA72" s="372" t="str">
        <f>IF(Table1[[#This Row],[Hospital name (Autofills)]]="","",BM72-BW72)</f>
        <v/>
      </c>
      <c r="DB72" s="372" t="str">
        <f>IF(Table1[[#This Row],[Hospital name (Autofills)]]="","",BN72-BX72)</f>
        <v/>
      </c>
      <c r="DC72" s="372" t="str">
        <f>IF(Table1[[#This Row],[Hospital name (Autofills)]]="","",BO72-BY72)</f>
        <v/>
      </c>
      <c r="DD72" s="372" t="str">
        <f>IF(Table1[[#This Row],[Hospital name (Autofills)]]="","",BP72-BZ72)</f>
        <v/>
      </c>
      <c r="DE72" s="373" t="str">
        <f>IF(Table1[[#This Row],[Hospital name (Autofills)]]="","",BQ72-CA72)</f>
        <v/>
      </c>
      <c r="DF72" s="375" t="str">
        <f>IF(Table1[[#This Row],[Hospital name (Autofills)]]="","",SUM(Table1[[#This Row],[Year 1 Savings with Price Growth Cap Alone (millions)]:[Year 10 Savings with Price Growth Cap Alone (millions)]]))</f>
        <v/>
      </c>
      <c r="DG72" s="376" t="str">
        <f>IF(Table1[[#This Row],[Hospital name (Autofills)]]="","",BH72-CB72)</f>
        <v/>
      </c>
      <c r="DH72" s="377" t="str">
        <f>IF(Table1[[#This Row],[Hospital name (Autofills)]]="","",BI72-CC72)</f>
        <v/>
      </c>
      <c r="DI72" s="377" t="str">
        <f>IF(Table1[[#This Row],[Hospital name (Autofills)]]="","",BJ72-CD72)</f>
        <v/>
      </c>
      <c r="DJ72" s="377" t="str">
        <f>IF(Table1[[#This Row],[Hospital name (Autofills)]]="","",BK72-CE72)</f>
        <v/>
      </c>
      <c r="DK72" s="377" t="str">
        <f>IF(Table1[[#This Row],[Hospital name (Autofills)]]="","",BL72-CF72)</f>
        <v/>
      </c>
      <c r="DL72" s="377" t="str">
        <f>IF(Table1[[#This Row],[Hospital name (Autofills)]]="","",BM72-CG72)</f>
        <v/>
      </c>
      <c r="DM72" s="377" t="str">
        <f>IF(Table1[[#This Row],[Hospital name (Autofills)]]="","",BN72-CH72)</f>
        <v/>
      </c>
      <c r="DN72" s="377" t="str">
        <f>IF(Table1[[#This Row],[Hospital name (Autofills)]]="","",BO72-CI72)</f>
        <v/>
      </c>
      <c r="DO72" s="377" t="str">
        <f>IF(Table1[[#This Row],[Hospital name (Autofills)]]="","",BP72-CJ72)</f>
        <v/>
      </c>
      <c r="DP72" s="377" t="str">
        <f>IF(Table1[[#This Row],[Hospital name (Autofills)]]="","",BQ72-CK72)</f>
        <v/>
      </c>
      <c r="DQ72" s="344" t="str">
        <f>IF(Table1[[#This Row],[Hospital name (Autofills)]]="","",SUM(Table1[[#This Row],[Year 1 Savings with Price Growth Cap + Price Cap (No Glide Path) (millions)]:[Year 10 Savings with Price Growth Cap + Price Cap (No Glide Path) (millions)]]))</f>
        <v/>
      </c>
      <c r="DR72" s="363" t="str">
        <f>IF(Table1[[#This Row],[Hospital name (Autofills)]]="","",BH72-CL72)</f>
        <v/>
      </c>
      <c r="DS72" s="364" t="str">
        <f>IF(Table1[[#This Row],[Hospital name (Autofills)]]="","",BI72-CM72)</f>
        <v/>
      </c>
      <c r="DT72" s="364" t="str">
        <f>IF(Table1[[#This Row],[Hospital name (Autofills)]]="","",BJ72-CN72)</f>
        <v/>
      </c>
      <c r="DU72" s="364" t="str">
        <f>IF(Table1[[#This Row],[Hospital name (Autofills)]]="","",BK72-CO72)</f>
        <v/>
      </c>
      <c r="DV72" s="364" t="str">
        <f>IF(Table1[[#This Row],[Hospital name (Autofills)]]="","",BL72-CP72)</f>
        <v/>
      </c>
      <c r="DW72" s="364" t="str">
        <f>IF(Table1[[#This Row],[Hospital name (Autofills)]]="","",BM72-CQ72)</f>
        <v/>
      </c>
      <c r="DX72" s="364" t="str">
        <f>IF(Table1[[#This Row],[Hospital name (Autofills)]]="","",BN72-CR72)</f>
        <v/>
      </c>
      <c r="DY72" s="364" t="str">
        <f>IF(Table1[[#This Row],[Hospital name (Autofills)]]="","",BO72-CS72)</f>
        <v/>
      </c>
      <c r="DZ72" s="364" t="str">
        <f>IF(Table1[[#This Row],[Hospital name (Autofills)]]="","",BP72-CT72)</f>
        <v/>
      </c>
      <c r="EA72" s="364" t="str">
        <f>IF(Table1[[#This Row],[Hospital name (Autofills)]]="","",BQ72-CU72)</f>
        <v/>
      </c>
      <c r="EB72" s="365" t="str">
        <f>IF(Table1[[#This Row],[Hospital name (Autofills)]]="","",SUM(Table1[[#This Row],[Year 1 Savings with Price Growth Cap + Price Cap Glide Path (millions)]:[Year 10 Savings with Price Growth Cap + Price Cap Glide Path (millions)]]))</f>
        <v/>
      </c>
      <c r="ED72" s="131"/>
    </row>
    <row r="73" spans="2:134" ht="12" customHeight="1">
      <c r="B73" s="292"/>
      <c r="C73" s="337" t="str">
        <f>IF(B73=0,"",_xlfn.XLOOKUP(B73,'4. User Repricing Data'!A:A,'4. User Repricing Data'!B:B,""))</f>
        <v/>
      </c>
      <c r="D73" s="292" t="str">
        <f>IF(B73=0,"",_xlfn.XLOOKUP(B73,'4. User Repricing Data'!A:A,'4. User Repricing Data'!D:D,""))</f>
        <v/>
      </c>
      <c r="E73" s="108" t="str">
        <f>IF(B73=0,"",_xlfn.XLOOKUP(B73,'4. User Repricing Data'!A:A,'4. User Repricing Data'!F:F,""))</f>
        <v/>
      </c>
      <c r="F73" s="338" t="str">
        <f>IF(B73=0,"",_xlfn.XLOOKUP(B73,'4. User Repricing Data'!A:A,'4. User Repricing Data'!E:E,""))</f>
        <v/>
      </c>
      <c r="G73" s="108" t="str">
        <f>IF(G$29="CAH",Table1[[#This Row],[CAH? (Y/N) (Autofills)]],"")</f>
        <v/>
      </c>
      <c r="H73" s="109" t="str">
        <f>IF(H$29="CAH",Table1[[#This Row],[CAH? (Y/N) (Autofills)]],"")</f>
        <v/>
      </c>
      <c r="I73" s="366" t="str">
        <f>IF(Table1[[#This Row],[Hospital name (Autofills)]]="","",IF(OR(AND(G73="Y",$G$17="Y"),AND(H73="Y",$G$18="Y")),"Y","N"))</f>
        <v/>
      </c>
      <c r="J73" s="366" t="str">
        <f>IF(Table1[[#This Row],[Hospital name (Autofills)]]="","",IF(OR(AND(G73="Y",$G$22="Y",$G$19="Y"),AND(H73="Y",$G$23="Y",$G$19="Y")),"Y","N"))</f>
        <v/>
      </c>
      <c r="K73" s="364" t="str">
        <f>IF(Table1[[#This Row],[Hospital name (Autofills)]]="","",_xlfn.XLOOKUP(B73,'4. User Repricing Data'!A:A,'4. User Repricing Data'!G:G))</f>
        <v/>
      </c>
      <c r="L73" s="364" t="str">
        <f>IF(Table1[[#This Row],[Hospital name (Autofills)]]="","",_xlfn.XLOOKUP(B73,'4. User Repricing Data'!A:A,'4. User Repricing Data'!H:H))</f>
        <v/>
      </c>
      <c r="M73" s="342" t="str">
        <f>IF(Table1[[#This Row],[Hospital name (Autofills)]]="","",((1+G$7)^G$6-1))</f>
        <v/>
      </c>
      <c r="N73" s="343" t="str">
        <f>IF(Table1[[#This Row],[Hospital name (Autofills)]]="","",IFERROR(K73*(1+Table1[[#This Row],[Cumulative Inflation Adjustment (Autofills)]]),0))</f>
        <v/>
      </c>
      <c r="O73" s="344" t="str">
        <f>IF(Table1[[#This Row],[Hospital name (Autofills)]]="","",IFERROR(L73*(1+Table1[[#This Row],[Cumulative Inflation Adjustment (Autofills)]]),0))</f>
        <v/>
      </c>
      <c r="P73" s="345" t="str">
        <f>IF(Table1[[#This Row],[Hospital name (Autofills)]]="","",IFERROR(N73/O73,0))</f>
        <v/>
      </c>
      <c r="Q73" s="346" t="str">
        <f>IF(Table1[[#This Row],[Hospital name (Autofills)]]="","",IFERROR(($N73*($G$10+1)^Q$28)/($O73*($G$9+1)^Q$28),0))</f>
        <v/>
      </c>
      <c r="R73" s="346" t="str">
        <f>IF(Table1[[#This Row],[Hospital name (Autofills)]]="","",IFERROR(($N73*($G$10+1)^R$28)/($O73*($G$9+1)^R$28),0))</f>
        <v/>
      </c>
      <c r="S73" s="346" t="str">
        <f>IF(Table1[[#This Row],[Hospital name (Autofills)]]="","",IFERROR(($N73*($G$10+1)^S$28)/($O73*($G$9+1)^S$28),0))</f>
        <v/>
      </c>
      <c r="T73" s="346" t="str">
        <f>IF(Table1[[#This Row],[Hospital name (Autofills)]]="","",IFERROR(($N73*($G$10+1)^T$28)/($O73*($G$9+1)^T$28),0))</f>
        <v/>
      </c>
      <c r="U73" s="346" t="str">
        <f>IF(Table1[[#This Row],[Hospital name (Autofills)]]="","",IFERROR(($N73*($G$10+1)^U$28)/($O73*($G$9+1)^U$28),0))</f>
        <v/>
      </c>
      <c r="V73" s="346" t="str">
        <f>IF(Table1[[#This Row],[Hospital name (Autofills)]]="","",IFERROR(($N73*($G$10+1)^V$28)/($O73*($G$9+1)^V$28),0))</f>
        <v/>
      </c>
      <c r="W73" s="346" t="str">
        <f>IF(Table1[[#This Row],[Hospital name (Autofills)]]="","",IFERROR(($N73*($G$10+1)^W$28)/($O73*($G$9+1)^W$28),0))</f>
        <v/>
      </c>
      <c r="X73" s="346" t="str">
        <f>IF(Table1[[#This Row],[Hospital name (Autofills)]]="","",IFERROR(($N73*($G$10+1)^X$28)/($O73*($G$9+1)^X$28),0))</f>
        <v/>
      </c>
      <c r="Y73" s="346" t="str">
        <f>IF(Table1[[#This Row],[Hospital name (Autofills)]]="","",IFERROR(($N73*($G$10+1)^Y$28)/($O73*($G$9+1)^Y$28),0))</f>
        <v/>
      </c>
      <c r="Z73" s="346" t="str">
        <f>IF(Table1[[#This Row],[Hospital name (Autofills)]]="","",IFERROR(($N73*($G$10+1)^Z$28)/($O73*($G$9+1)^Z$28),0))</f>
        <v/>
      </c>
      <c r="AA73" s="345" t="str">
        <f>IF(Table1[[#This Row],[Hospital name (Autofills)]]="","",IFERROR(N73/O73,0))</f>
        <v/>
      </c>
      <c r="AB73" s="368" t="str">
        <f>IF(Table1[[#This Row],[Hospital name (Autofills)]]="","",IFERROR(IF($J73="Y",Q73,IF($G$19="N",Q73,($N73*($G$10+1)^IF(AB$28&lt;$G$21,AB$28,$G$21-1)*($G$20+1)^(MAX((AB$28-$G$21+1),0)))/($O73*($G$9+1)^AB$28))),0))</f>
        <v/>
      </c>
      <c r="AC73" s="368" t="str">
        <f>IF(Table1[[#This Row],[Hospital name (Autofills)]]="","",IFERROR(IF($J73="Y",R73,IF($G$19="N",R73,($N73*($G$10+1)^IF(AC$28&lt;$G$21,AC$28,$G$21-1)*($G$20+1)^(MAX((AC$28-$G$21+1),0)))/($O73*($G$9+1)^AC$28))),0))</f>
        <v/>
      </c>
      <c r="AD73" s="368" t="str">
        <f>IF(Table1[[#This Row],[Hospital name (Autofills)]]="","",IFERROR(IF($J73="Y",S73,IF($G$19="N",S73,($N73*($G$10+1)^IF(AD$28&lt;$G$21,AD$28,$G$21-1)*($G$20+1)^(MAX((AD$28-$G$21+1),0)))/($O73*($G$9+1)^AD$28))),0))</f>
        <v/>
      </c>
      <c r="AE73" s="368" t="str">
        <f>IF(Table1[[#This Row],[Hospital name (Autofills)]]="","",IFERROR(IF($J73="Y",T73,IF($G$19="N",T73,($N73*($G$10+1)^IF(AE$28&lt;$G$21,AE$28,$G$21-1)*($G$20+1)^(MAX((AE$28-$G$21+1),0)))/($O73*($G$9+1)^AE$28))),0))</f>
        <v/>
      </c>
      <c r="AF73" s="368" t="str">
        <f>IF(Table1[[#This Row],[Hospital name (Autofills)]]="","",IFERROR(IF($J73="Y",U73,IF($G$19="N",U73,($N73*($G$10+1)^IF(AF$28&lt;$G$21,AF$28,$G$21-1)*($G$20+1)^(MAX((AF$28-$G$21+1),0)))/($O73*($G$9+1)^AF$28))),0))</f>
        <v/>
      </c>
      <c r="AG73" s="368" t="str">
        <f>IF(Table1[[#This Row],[Hospital name (Autofills)]]="","",IFERROR(IF($J73="Y",V73,IF($G$19="N",V73,($N73*($G$10+1)^IF(AG$28&lt;$G$21,AG$28,$G$21-1)*($G$20+1)^(MAX((AG$28-$G$21+1),0)))/($O73*($G$9+1)^AG$28))),0))</f>
        <v/>
      </c>
      <c r="AH73" s="368" t="str">
        <f>IF(Table1[[#This Row],[Hospital name (Autofills)]]="","",IFERROR(IF($J73="Y",W73,IF($G$19="N",W73,($N73*($G$10+1)^IF(AH$28&lt;$G$21,AH$28,$G$21-1)*($G$20+1)^(MAX((AH$28-$G$21+1),0)))/($O73*($G$9+1)^AH$28))),0))</f>
        <v/>
      </c>
      <c r="AI73" s="368" t="str">
        <f>IF(Table1[[#This Row],[Hospital name (Autofills)]]="","",IFERROR(IF($J73="Y",X73,IF($G$19="N",X73,($N73*($G$10+1)^IF(AI$28&lt;$G$21,AI$28,$G$21-1)*($G$20+1)^(MAX((AI$28-$G$21+1),0)))/($O73*($G$9+1)^AI$28))),0))</f>
        <v/>
      </c>
      <c r="AJ73" s="368" t="str">
        <f>IF(Table1[[#This Row],[Hospital name (Autofills)]]="","",IFERROR(IF($J73="Y",Y73,IF($G$19="N",Y73,($N73*($G$10+1)^IF(AJ$28&lt;$G$21,AJ$28,$G$21-1)*($G$20+1)^(MAX((AJ$28-$G$21+1),0)))/($O73*($G$9+1)^AJ$28))),0))</f>
        <v/>
      </c>
      <c r="AK73" s="368" t="str">
        <f>IF(Table1[[#This Row],[Hospital name (Autofills)]]="","",IFERROR(IF($J73="Y",Z73,IF($G$19="N",Z73,($N73*($G$10+1)^IF(AK$28&lt;$G$21,AK$28,$G$21-1)*($G$20+1)^(MAX((AK$28-$G$21+1),0)))/($O73*($G$9+1)^AK$28))),0))</f>
        <v/>
      </c>
      <c r="AL73" s="349" t="str">
        <f t="shared" si="0"/>
        <v/>
      </c>
      <c r="AM73" s="350" t="str">
        <f>IF(Table1[[#This Row],[Hospital name (Autofills)]]="","",IF(AND($I73="Y", $G$17="Y"), AB73,
    IF(OR(AND($G$13="Y", AM$28 &gt;= $G$14), $G$13="N"),
        IF(OR(AB73 &gt;= $G$12, AL73 = $G$12),
            $G$12,
            AB73),
        AB73))
)</f>
        <v/>
      </c>
      <c r="AN73" s="350" t="str">
        <f>IF(Table1[[#This Row],[Hospital name (Autofills)]]="","",IF(AND($I73="Y", $G$17="Y"), AC73,
    IF(OR(AND($G$13="Y", AN$28 &gt;= $G$14), $G$13="N"),
        IF(OR(AC73 &gt;= $G$12, AM73 = $G$12),
            $G$12,
            AC73),
        AC73)
))</f>
        <v/>
      </c>
      <c r="AO73" s="350" t="str">
        <f>IF(Table1[[#This Row],[Hospital name (Autofills)]]="","",IF(AND($I73="Y", $G$17="Y"), AD73,
    IF(OR(AND($G$13="Y", AO$28 &gt;= $G$14), $G$13="N"),
        IF(OR(AD73 &gt;= $G$12, AN73 = $G$12),
            MIN(AD73,$G$12),
            AD73),
        AD73)
))</f>
        <v/>
      </c>
      <c r="AP73" s="350" t="str">
        <f>IF(Table1[[#This Row],[Hospital name (Autofills)]]="","",IF(AND($I73="Y", $G$17="Y"), AE73,
    IF(OR(AND($G$13="Y", AP$28 &gt;= $G$14), $G$13="N"),
        IF(OR(AE73 &gt;= $G$12, AO73 = $G$12),
            MIN(AE73,$G$12),
            AE73),
        AE73)
))</f>
        <v/>
      </c>
      <c r="AQ73" s="350" t="str">
        <f>IF(Table1[[#This Row],[Hospital name (Autofills)]]="","",IF(AND($I73="Y", $G$17="Y"), AF73,
    IF(OR(AND($G$13="Y", AQ$28 &gt;= $G$14), $G$13="N"),
        IF(OR(AF73 &gt;= $G$12, AP73 = $G$12),
            MIN(AF73,$G$12),
            AF73),
        AF73)
))</f>
        <v/>
      </c>
      <c r="AR73" s="350" t="str">
        <f>IF(Table1[[#This Row],[Hospital name (Autofills)]]="","",IF(AND($I73="Y", $G$17="Y"), AG73,
    IF(OR(AND($G$13="Y", AR$28 &gt;= $G$14), $G$13="N"),
        IF(OR(AG73 &gt;= $G$12, AQ73 = $G$12),
            MIN(AG73,$G$12),
            AG73),
        AG73)
))</f>
        <v/>
      </c>
      <c r="AS73" s="350" t="str">
        <f>IF(Table1[[#This Row],[Hospital name (Autofills)]]="","",IF(AND($I73="Y", $G$17="Y"), AH73,
    IF(OR(AND($G$13="Y", AS$28 &gt;= $G$14), $G$13="N"),
        IF(OR(AH73 &gt;= $G$12, AR73 = $G$12),
            MIN(AH73,$G$12),
            AH73),
        AH73)
))</f>
        <v/>
      </c>
      <c r="AT73" s="350" t="str">
        <f>IF(Table1[[#This Row],[Hospital name (Autofills)]]="","",IF(AND($I73="Y", $G$17="Y"), AI73,
    IF(OR(AND($G$13="Y", AT$28 &gt;= $G$14), $G$13="N"),
        IF(OR(AI73 &gt;= $G$12, AS73 = $G$12),
            MIN(AI73,$G$12),
            AI73),
        AI73)
))</f>
        <v/>
      </c>
      <c r="AU73" s="350" t="str">
        <f>IF(Table1[[#This Row],[Hospital name (Autofills)]]="","",IF(AND($I73="Y", $G$17="Y"), AJ73,
    IF(OR(AND($G$13="Y", AU$28 &gt;= $G$14), $G$13="N"),
        IF(OR(AJ73 &gt;= $G$12, AT73 = $G$12),
            MIN(AJ73,$G$12),
            AJ73),
        AJ73)
))</f>
        <v/>
      </c>
      <c r="AV73" s="350" t="str">
        <f>IF(Table1[[#This Row],[Hospital name (Autofills)]]="","",IF(AND($I73="Y", $G$17="Y"), AK73,
    IF(OR(AND($G$13="Y", AV$28 &gt;= $G$14), $G$13="N"),
        IF(OR(AK73 &gt;= $G$12, AU73 = $G$12),
            MIN(AK73,$G$12),
            AK73),
        AK73)
))</f>
        <v/>
      </c>
      <c r="AW73" s="345" t="str">
        <f>IFERROR(Table1[[#This Row],[Year 0 Relative Price]],"")</f>
        <v/>
      </c>
      <c r="AX73" s="350" t="str">
        <f t="shared" si="11"/>
        <v/>
      </c>
      <c r="AY73" s="350" t="str">
        <f t="shared" si="12"/>
        <v/>
      </c>
      <c r="AZ73" s="350" t="str">
        <f t="shared" si="13"/>
        <v/>
      </c>
      <c r="BA73" s="350" t="str">
        <f t="shared" si="14"/>
        <v/>
      </c>
      <c r="BB73" s="350" t="str">
        <f t="shared" si="15"/>
        <v/>
      </c>
      <c r="BC73" s="350" t="str">
        <f t="shared" si="16"/>
        <v/>
      </c>
      <c r="BD73" s="350" t="str">
        <f t="shared" si="17"/>
        <v/>
      </c>
      <c r="BE73" s="350" t="str">
        <f t="shared" si="18"/>
        <v/>
      </c>
      <c r="BF73" s="350" t="str">
        <f t="shared" si="19"/>
        <v/>
      </c>
      <c r="BG73" s="351" t="str">
        <f t="shared" si="20"/>
        <v/>
      </c>
      <c r="BH73" s="352" t="str">
        <f>IF(Table1[[#This Row],[Hospital name (Autofills)]]="","",IFERROR($N73*($G$10+1)^BH$28,0))</f>
        <v/>
      </c>
      <c r="BI73" s="353" t="str">
        <f>IF(Table1[[#This Row],[Hospital name (Autofills)]]="","",IFERROR($N73*($G$10+1)^BI$28,0))</f>
        <v/>
      </c>
      <c r="BJ73" s="353" t="str">
        <f>IF(Table1[[#This Row],[Hospital name (Autofills)]]="","",IFERROR($N73*($G$10+1)^BJ$28,0))</f>
        <v/>
      </c>
      <c r="BK73" s="353" t="str">
        <f>IF(Table1[[#This Row],[Hospital name (Autofills)]]="","",IFERROR($N73*($G$10+1)^BK$28,0))</f>
        <v/>
      </c>
      <c r="BL73" s="353" t="str">
        <f>IF(Table1[[#This Row],[Hospital name (Autofills)]]="","",IFERROR($N73*($G$10+1)^BL$28,0))</f>
        <v/>
      </c>
      <c r="BM73" s="353" t="str">
        <f>IF(Table1[[#This Row],[Hospital name (Autofills)]]="","",IFERROR($N73*($G$10+1)^BM$28,0))</f>
        <v/>
      </c>
      <c r="BN73" s="353" t="str">
        <f>IF(Table1[[#This Row],[Hospital name (Autofills)]]="","",IFERROR($N73*($G$10+1)^BN$28,0))</f>
        <v/>
      </c>
      <c r="BO73" s="353" t="str">
        <f>IF(Table1[[#This Row],[Hospital name (Autofills)]]="","",IFERROR($N73*($G$10+1)^BO$28,0))</f>
        <v/>
      </c>
      <c r="BP73" s="353" t="str">
        <f>IF(Table1[[#This Row],[Hospital name (Autofills)]]="","",IFERROR($N73*($G$10+1)^BP$28,0))</f>
        <v/>
      </c>
      <c r="BQ73" s="354" t="str">
        <f>IF(Table1[[#This Row],[Hospital name (Autofills)]]="","",IFERROR($N73*($G$10+1)^BQ$28,0))</f>
        <v/>
      </c>
      <c r="BR73" s="357" t="str">
        <f>IF(Table1[[#This Row],[Hospital name (Autofills)]]="","",IFERROR(($O73*((1+$G$9)^(BR$28)))*(AB73),0))</f>
        <v/>
      </c>
      <c r="BS73" s="362" t="str">
        <f>IF(Table1[[#This Row],[Hospital name (Autofills)]]="","",IFERROR(($O73*((1+$G$9)^(BS$28)))*(AC73),0))</f>
        <v/>
      </c>
      <c r="BT73" s="362" t="str">
        <f>IF(Table1[[#This Row],[Hospital name (Autofills)]]="","",IFERROR(($O73*((1+$G$9)^(BT$28)))*(AD73),0))</f>
        <v/>
      </c>
      <c r="BU73" s="362" t="str">
        <f>IF(Table1[[#This Row],[Hospital name (Autofills)]]="","",IFERROR(($O73*((1+$G$9)^(BU$28)))*(AE73),0))</f>
        <v/>
      </c>
      <c r="BV73" s="362" t="str">
        <f>IF(Table1[[#This Row],[Hospital name (Autofills)]]="","",IFERROR(($O73*((1+$G$9)^(BV$28)))*(AF73),0))</f>
        <v/>
      </c>
      <c r="BW73" s="362" t="str">
        <f>IF(Table1[[#This Row],[Hospital name (Autofills)]]="","",IFERROR(($O73*((1+$G$9)^(BW$28)))*(AG73),0))</f>
        <v/>
      </c>
      <c r="BX73" s="362" t="str">
        <f>IF(Table1[[#This Row],[Hospital name (Autofills)]]="","",IFERROR(($O73*((1+$G$9)^(BX$28)))*(AH73),0))</f>
        <v/>
      </c>
      <c r="BY73" s="362" t="str">
        <f>IF(Table1[[#This Row],[Hospital name (Autofills)]]="","",IFERROR(($O73*((1+$G$9)^(BY$28)))*(AI73),0))</f>
        <v/>
      </c>
      <c r="BZ73" s="362" t="str">
        <f>IF(Table1[[#This Row],[Hospital name (Autofills)]]="","",IFERROR(($O73*((1+$G$9)^(BZ$28)))*(AJ73),0))</f>
        <v/>
      </c>
      <c r="CA73" s="370" t="str">
        <f>IF(Table1[[#This Row],[Hospital name (Autofills)]]="","",IFERROR(($O73*((1+$G$9)^(CA$28)))*(AK73),0))</f>
        <v/>
      </c>
      <c r="CB73" s="343" t="str">
        <f>IF(Table1[[#This Row],[Hospital name (Autofills)]]="","",IFERROR(($O73*((1+$G$9)^(CB$28)))*(AM73),0))</f>
        <v/>
      </c>
      <c r="CC73" s="362" t="str">
        <f>IF(Table1[[#This Row],[Hospital name (Autofills)]]="","",IFERROR(($O73*((1+$G$9)^(CC$28)))*(AN73),0))</f>
        <v/>
      </c>
      <c r="CD73" s="362" t="str">
        <f>IF(Table1[[#This Row],[Hospital name (Autofills)]]="","",IFERROR(($O73*((1+$G$9)^(CD$28)))*(AO73),0))</f>
        <v/>
      </c>
      <c r="CE73" s="362" t="str">
        <f>IF(Table1[[#This Row],[Hospital name (Autofills)]]="","",IFERROR(($O73*((1+$G$9)^(CE$28)))*(AP73),0))</f>
        <v/>
      </c>
      <c r="CF73" s="362" t="str">
        <f>IF(Table1[[#This Row],[Hospital name (Autofills)]]="","",IFERROR(($O73*((1+$G$9)^(CF$28)))*(AQ73),0))</f>
        <v/>
      </c>
      <c r="CG73" s="362" t="str">
        <f>IF(Table1[[#This Row],[Hospital name (Autofills)]]="","",IFERROR(($O73*((1+$G$9)^(CG$28)))*(AR73),0))</f>
        <v/>
      </c>
      <c r="CH73" s="362" t="str">
        <f>IF(Table1[[#This Row],[Hospital name (Autofills)]]="","",IFERROR(($O73*((1+$G$9)^(CH$28)))*(AS73),0))</f>
        <v/>
      </c>
      <c r="CI73" s="362" t="str">
        <f>IF(Table1[[#This Row],[Hospital name (Autofills)]]="","",IFERROR(($O73*((1+$G$9)^(CI$28)))*(AT73),0))</f>
        <v/>
      </c>
      <c r="CJ73" s="362" t="str">
        <f>IF(Table1[[#This Row],[Hospital name (Autofills)]]="","",IFERROR(($O73*((1+$G$9)^(CJ$28)))*(AU73),0))</f>
        <v/>
      </c>
      <c r="CK73" s="344" t="str">
        <f>IF(Table1[[#This Row],[Hospital name (Autofills)]]="","",IFERROR(($O73*((1+$G$9)^(CK$28)))*(AV73),0))</f>
        <v/>
      </c>
      <c r="CL73" s="357" t="str">
        <f>IF(Table1[[#This Row],[Hospital name (Autofills)]]="","",IFERROR(($O73*((1+$G$9)^(CL$28)))*(AX73),0))</f>
        <v/>
      </c>
      <c r="CM73" s="362" t="str">
        <f>IF(Table1[[#This Row],[Hospital name (Autofills)]]="","",IFERROR(($O73*((1+$G$9)^(CM$28)))*(AY73),0))</f>
        <v/>
      </c>
      <c r="CN73" s="362" t="str">
        <f>IF(Table1[[#This Row],[Hospital name (Autofills)]]="","",IFERROR(($O73*((1+$G$9)^(CN$28)))*(AZ73),0))</f>
        <v/>
      </c>
      <c r="CO73" s="362" t="str">
        <f>IF(Table1[[#This Row],[Hospital name (Autofills)]]="","",IFERROR(($O73*((1+$G$9)^(CO$28)))*(BA73),0))</f>
        <v/>
      </c>
      <c r="CP73" s="362" t="str">
        <f>IF(Table1[[#This Row],[Hospital name (Autofills)]]="","",IFERROR(($O73*((1+$G$9)^(CP$28)))*(BB73),0))</f>
        <v/>
      </c>
      <c r="CQ73" s="362" t="str">
        <f>IF(Table1[[#This Row],[Hospital name (Autofills)]]="","",IFERROR(($O73*((1+$G$9)^(CQ$28)))*(BC73),0))</f>
        <v/>
      </c>
      <c r="CR73" s="362" t="str">
        <f>IF(Table1[[#This Row],[Hospital name (Autofills)]]="","",IFERROR(($O73*((1+$G$9)^(CR$28)))*(BD73),0))</f>
        <v/>
      </c>
      <c r="CS73" s="362" t="str">
        <f>IF(Table1[[#This Row],[Hospital name (Autofills)]]="","",IFERROR(($O73*((1+$G$9)^(CS$28)))*(BE73),0))</f>
        <v/>
      </c>
      <c r="CT73" s="362" t="str">
        <f>IF(Table1[[#This Row],[Hospital name (Autofills)]]="","",IFERROR(($O73*((1+$G$9)^(CT$28)))*(BF73),0))</f>
        <v/>
      </c>
      <c r="CU73" s="362" t="str">
        <f>IF(Table1[[#This Row],[Hospital name (Autofills)]]="","",IFERROR(($O73*((1+$G$9)^(CU$28)))*(BG73),0))</f>
        <v/>
      </c>
      <c r="CV73" s="371" t="str">
        <f>IF(Table1[[#This Row],[Hospital name (Autofills)]]="","",BH73-BR73)</f>
        <v/>
      </c>
      <c r="CW73" s="372" t="str">
        <f>IF(Table1[[#This Row],[Hospital name (Autofills)]]="","",BI73-BS73)</f>
        <v/>
      </c>
      <c r="CX73" s="372" t="str">
        <f>IF(Table1[[#This Row],[Hospital name (Autofills)]]="","",BJ73-BT73)</f>
        <v/>
      </c>
      <c r="CY73" s="372" t="str">
        <f>IF(Table1[[#This Row],[Hospital name (Autofills)]]="","",BK73-BU73)</f>
        <v/>
      </c>
      <c r="CZ73" s="372" t="str">
        <f>IF(Table1[[#This Row],[Hospital name (Autofills)]]="","",BL73-BV73)</f>
        <v/>
      </c>
      <c r="DA73" s="372" t="str">
        <f>IF(Table1[[#This Row],[Hospital name (Autofills)]]="","",BM73-BW73)</f>
        <v/>
      </c>
      <c r="DB73" s="372" t="str">
        <f>IF(Table1[[#This Row],[Hospital name (Autofills)]]="","",BN73-BX73)</f>
        <v/>
      </c>
      <c r="DC73" s="372" t="str">
        <f>IF(Table1[[#This Row],[Hospital name (Autofills)]]="","",BO73-BY73)</f>
        <v/>
      </c>
      <c r="DD73" s="372" t="str">
        <f>IF(Table1[[#This Row],[Hospital name (Autofills)]]="","",BP73-BZ73)</f>
        <v/>
      </c>
      <c r="DE73" s="373" t="str">
        <f>IF(Table1[[#This Row],[Hospital name (Autofills)]]="","",BQ73-CA73)</f>
        <v/>
      </c>
      <c r="DF73" s="375" t="str">
        <f>IF(Table1[[#This Row],[Hospital name (Autofills)]]="","",SUM(Table1[[#This Row],[Year 1 Savings with Price Growth Cap Alone (millions)]:[Year 10 Savings with Price Growth Cap Alone (millions)]]))</f>
        <v/>
      </c>
      <c r="DG73" s="376" t="str">
        <f>IF(Table1[[#This Row],[Hospital name (Autofills)]]="","",BH73-CB73)</f>
        <v/>
      </c>
      <c r="DH73" s="377" t="str">
        <f>IF(Table1[[#This Row],[Hospital name (Autofills)]]="","",BI73-CC73)</f>
        <v/>
      </c>
      <c r="DI73" s="377" t="str">
        <f>IF(Table1[[#This Row],[Hospital name (Autofills)]]="","",BJ73-CD73)</f>
        <v/>
      </c>
      <c r="DJ73" s="377" t="str">
        <f>IF(Table1[[#This Row],[Hospital name (Autofills)]]="","",BK73-CE73)</f>
        <v/>
      </c>
      <c r="DK73" s="377" t="str">
        <f>IF(Table1[[#This Row],[Hospital name (Autofills)]]="","",BL73-CF73)</f>
        <v/>
      </c>
      <c r="DL73" s="377" t="str">
        <f>IF(Table1[[#This Row],[Hospital name (Autofills)]]="","",BM73-CG73)</f>
        <v/>
      </c>
      <c r="DM73" s="377" t="str">
        <f>IF(Table1[[#This Row],[Hospital name (Autofills)]]="","",BN73-CH73)</f>
        <v/>
      </c>
      <c r="DN73" s="377" t="str">
        <f>IF(Table1[[#This Row],[Hospital name (Autofills)]]="","",BO73-CI73)</f>
        <v/>
      </c>
      <c r="DO73" s="377" t="str">
        <f>IF(Table1[[#This Row],[Hospital name (Autofills)]]="","",BP73-CJ73)</f>
        <v/>
      </c>
      <c r="DP73" s="377" t="str">
        <f>IF(Table1[[#This Row],[Hospital name (Autofills)]]="","",BQ73-CK73)</f>
        <v/>
      </c>
      <c r="DQ73" s="344" t="str">
        <f>IF(Table1[[#This Row],[Hospital name (Autofills)]]="","",SUM(Table1[[#This Row],[Year 1 Savings with Price Growth Cap + Price Cap (No Glide Path) (millions)]:[Year 10 Savings with Price Growth Cap + Price Cap (No Glide Path) (millions)]]))</f>
        <v/>
      </c>
      <c r="DR73" s="363" t="str">
        <f>IF(Table1[[#This Row],[Hospital name (Autofills)]]="","",BH73-CL73)</f>
        <v/>
      </c>
      <c r="DS73" s="364" t="str">
        <f>IF(Table1[[#This Row],[Hospital name (Autofills)]]="","",BI73-CM73)</f>
        <v/>
      </c>
      <c r="DT73" s="364" t="str">
        <f>IF(Table1[[#This Row],[Hospital name (Autofills)]]="","",BJ73-CN73)</f>
        <v/>
      </c>
      <c r="DU73" s="364" t="str">
        <f>IF(Table1[[#This Row],[Hospital name (Autofills)]]="","",BK73-CO73)</f>
        <v/>
      </c>
      <c r="DV73" s="364" t="str">
        <f>IF(Table1[[#This Row],[Hospital name (Autofills)]]="","",BL73-CP73)</f>
        <v/>
      </c>
      <c r="DW73" s="364" t="str">
        <f>IF(Table1[[#This Row],[Hospital name (Autofills)]]="","",BM73-CQ73)</f>
        <v/>
      </c>
      <c r="DX73" s="364" t="str">
        <f>IF(Table1[[#This Row],[Hospital name (Autofills)]]="","",BN73-CR73)</f>
        <v/>
      </c>
      <c r="DY73" s="364" t="str">
        <f>IF(Table1[[#This Row],[Hospital name (Autofills)]]="","",BO73-CS73)</f>
        <v/>
      </c>
      <c r="DZ73" s="364" t="str">
        <f>IF(Table1[[#This Row],[Hospital name (Autofills)]]="","",BP73-CT73)</f>
        <v/>
      </c>
      <c r="EA73" s="364" t="str">
        <f>IF(Table1[[#This Row],[Hospital name (Autofills)]]="","",BQ73-CU73)</f>
        <v/>
      </c>
      <c r="EB73" s="365" t="str">
        <f>IF(Table1[[#This Row],[Hospital name (Autofills)]]="","",SUM(Table1[[#This Row],[Year 1 Savings with Price Growth Cap + Price Cap Glide Path (millions)]:[Year 10 Savings with Price Growth Cap + Price Cap Glide Path (millions)]]))</f>
        <v/>
      </c>
      <c r="ED73" s="131"/>
    </row>
    <row r="74" spans="2:134" ht="12" customHeight="1">
      <c r="B74" s="292"/>
      <c r="C74" s="337" t="str">
        <f>IF(B74=0,"",_xlfn.XLOOKUP(B74,'4. User Repricing Data'!A:A,'4. User Repricing Data'!B:B,""))</f>
        <v/>
      </c>
      <c r="D74" s="292" t="str">
        <f>IF(B74=0,"",_xlfn.XLOOKUP(B74,'4. User Repricing Data'!A:A,'4. User Repricing Data'!D:D,""))</f>
        <v/>
      </c>
      <c r="E74" s="108" t="str">
        <f>IF(B74=0,"",_xlfn.XLOOKUP(B74,'4. User Repricing Data'!A:A,'4. User Repricing Data'!F:F,""))</f>
        <v/>
      </c>
      <c r="F74" s="338" t="str">
        <f>IF(B74=0,"",_xlfn.XLOOKUP(B74,'4. User Repricing Data'!A:A,'4. User Repricing Data'!E:E,""))</f>
        <v/>
      </c>
      <c r="G74" s="108" t="str">
        <f>IF(G$29="CAH",Table1[[#This Row],[CAH? (Y/N) (Autofills)]],"")</f>
        <v/>
      </c>
      <c r="H74" s="109" t="str">
        <f>IF(H$29="CAH",Table1[[#This Row],[CAH? (Y/N) (Autofills)]],"")</f>
        <v/>
      </c>
      <c r="I74" s="366" t="str">
        <f>IF(Table1[[#This Row],[Hospital name (Autofills)]]="","",IF(OR(AND(G74="Y",$G$17="Y"),AND(H74="Y",$G$18="Y")),"Y","N"))</f>
        <v/>
      </c>
      <c r="J74" s="366" t="str">
        <f>IF(Table1[[#This Row],[Hospital name (Autofills)]]="","",IF(OR(AND(G74="Y",$G$22="Y",$G$19="Y"),AND(H74="Y",$G$23="Y",$G$19="Y")),"Y","N"))</f>
        <v/>
      </c>
      <c r="K74" s="364" t="str">
        <f>IF(Table1[[#This Row],[Hospital name (Autofills)]]="","",_xlfn.XLOOKUP(B74,'4. User Repricing Data'!A:A,'4. User Repricing Data'!G:G))</f>
        <v/>
      </c>
      <c r="L74" s="364" t="str">
        <f>IF(Table1[[#This Row],[Hospital name (Autofills)]]="","",_xlfn.XLOOKUP(B74,'4. User Repricing Data'!A:A,'4. User Repricing Data'!H:H))</f>
        <v/>
      </c>
      <c r="M74" s="342" t="str">
        <f>IF(Table1[[#This Row],[Hospital name (Autofills)]]="","",((1+G$7)^G$6-1))</f>
        <v/>
      </c>
      <c r="N74" s="343" t="str">
        <f>IF(Table1[[#This Row],[Hospital name (Autofills)]]="","",IFERROR(K74*(1+Table1[[#This Row],[Cumulative Inflation Adjustment (Autofills)]]),0))</f>
        <v/>
      </c>
      <c r="O74" s="344" t="str">
        <f>IF(Table1[[#This Row],[Hospital name (Autofills)]]="","",IFERROR(L74*(1+Table1[[#This Row],[Cumulative Inflation Adjustment (Autofills)]]),0))</f>
        <v/>
      </c>
      <c r="P74" s="345" t="str">
        <f>IF(Table1[[#This Row],[Hospital name (Autofills)]]="","",IFERROR(N74/O74,0))</f>
        <v/>
      </c>
      <c r="Q74" s="346" t="str">
        <f>IF(Table1[[#This Row],[Hospital name (Autofills)]]="","",IFERROR(($N74*($G$10+1)^Q$28)/($O74*($G$9+1)^Q$28),0))</f>
        <v/>
      </c>
      <c r="R74" s="346" t="str">
        <f>IF(Table1[[#This Row],[Hospital name (Autofills)]]="","",IFERROR(($N74*($G$10+1)^R$28)/($O74*($G$9+1)^R$28),0))</f>
        <v/>
      </c>
      <c r="S74" s="346" t="str">
        <f>IF(Table1[[#This Row],[Hospital name (Autofills)]]="","",IFERROR(($N74*($G$10+1)^S$28)/($O74*($G$9+1)^S$28),0))</f>
        <v/>
      </c>
      <c r="T74" s="346" t="str">
        <f>IF(Table1[[#This Row],[Hospital name (Autofills)]]="","",IFERROR(($N74*($G$10+1)^T$28)/($O74*($G$9+1)^T$28),0))</f>
        <v/>
      </c>
      <c r="U74" s="346" t="str">
        <f>IF(Table1[[#This Row],[Hospital name (Autofills)]]="","",IFERROR(($N74*($G$10+1)^U$28)/($O74*($G$9+1)^U$28),0))</f>
        <v/>
      </c>
      <c r="V74" s="346" t="str">
        <f>IF(Table1[[#This Row],[Hospital name (Autofills)]]="","",IFERROR(($N74*($G$10+1)^V$28)/($O74*($G$9+1)^V$28),0))</f>
        <v/>
      </c>
      <c r="W74" s="346" t="str">
        <f>IF(Table1[[#This Row],[Hospital name (Autofills)]]="","",IFERROR(($N74*($G$10+1)^W$28)/($O74*($G$9+1)^W$28),0))</f>
        <v/>
      </c>
      <c r="X74" s="346" t="str">
        <f>IF(Table1[[#This Row],[Hospital name (Autofills)]]="","",IFERROR(($N74*($G$10+1)^X$28)/($O74*($G$9+1)^X$28),0))</f>
        <v/>
      </c>
      <c r="Y74" s="346" t="str">
        <f>IF(Table1[[#This Row],[Hospital name (Autofills)]]="","",IFERROR(($N74*($G$10+1)^Y$28)/($O74*($G$9+1)^Y$28),0))</f>
        <v/>
      </c>
      <c r="Z74" s="346" t="str">
        <f>IF(Table1[[#This Row],[Hospital name (Autofills)]]="","",IFERROR(($N74*($G$10+1)^Z$28)/($O74*($G$9+1)^Z$28),0))</f>
        <v/>
      </c>
      <c r="AA74" s="345" t="str">
        <f>IF(Table1[[#This Row],[Hospital name (Autofills)]]="","",IFERROR(N74/O74,0))</f>
        <v/>
      </c>
      <c r="AB74" s="368" t="str">
        <f>IF(Table1[[#This Row],[Hospital name (Autofills)]]="","",IFERROR(IF($J74="Y",Q74,IF($G$19="N",Q74,($N74*($G$10+1)^IF(AB$28&lt;$G$21,AB$28,$G$21-1)*($G$20+1)^(MAX((AB$28-$G$21+1),0)))/($O74*($G$9+1)^AB$28))),0))</f>
        <v/>
      </c>
      <c r="AC74" s="368" t="str">
        <f>IF(Table1[[#This Row],[Hospital name (Autofills)]]="","",IFERROR(IF($J74="Y",R74,IF($G$19="N",R74,($N74*($G$10+1)^IF(AC$28&lt;$G$21,AC$28,$G$21-1)*($G$20+1)^(MAX((AC$28-$G$21+1),0)))/($O74*($G$9+1)^AC$28))),0))</f>
        <v/>
      </c>
      <c r="AD74" s="368" t="str">
        <f>IF(Table1[[#This Row],[Hospital name (Autofills)]]="","",IFERROR(IF($J74="Y",S74,IF($G$19="N",S74,($N74*($G$10+1)^IF(AD$28&lt;$G$21,AD$28,$G$21-1)*($G$20+1)^(MAX((AD$28-$G$21+1),0)))/($O74*($G$9+1)^AD$28))),0))</f>
        <v/>
      </c>
      <c r="AE74" s="368" t="str">
        <f>IF(Table1[[#This Row],[Hospital name (Autofills)]]="","",IFERROR(IF($J74="Y",T74,IF($G$19="N",T74,($N74*($G$10+1)^IF(AE$28&lt;$G$21,AE$28,$G$21-1)*($G$20+1)^(MAX((AE$28-$G$21+1),0)))/($O74*($G$9+1)^AE$28))),0))</f>
        <v/>
      </c>
      <c r="AF74" s="368" t="str">
        <f>IF(Table1[[#This Row],[Hospital name (Autofills)]]="","",IFERROR(IF($J74="Y",U74,IF($G$19="N",U74,($N74*($G$10+1)^IF(AF$28&lt;$G$21,AF$28,$G$21-1)*($G$20+1)^(MAX((AF$28-$G$21+1),0)))/($O74*($G$9+1)^AF$28))),0))</f>
        <v/>
      </c>
      <c r="AG74" s="368" t="str">
        <f>IF(Table1[[#This Row],[Hospital name (Autofills)]]="","",IFERROR(IF($J74="Y",V74,IF($G$19="N",V74,($N74*($G$10+1)^IF(AG$28&lt;$G$21,AG$28,$G$21-1)*($G$20+1)^(MAX((AG$28-$G$21+1),0)))/($O74*($G$9+1)^AG$28))),0))</f>
        <v/>
      </c>
      <c r="AH74" s="368" t="str">
        <f>IF(Table1[[#This Row],[Hospital name (Autofills)]]="","",IFERROR(IF($J74="Y",W74,IF($G$19="N",W74,($N74*($G$10+1)^IF(AH$28&lt;$G$21,AH$28,$G$21-1)*($G$20+1)^(MAX((AH$28-$G$21+1),0)))/($O74*($G$9+1)^AH$28))),0))</f>
        <v/>
      </c>
      <c r="AI74" s="368" t="str">
        <f>IF(Table1[[#This Row],[Hospital name (Autofills)]]="","",IFERROR(IF($J74="Y",X74,IF($G$19="N",X74,($N74*($G$10+1)^IF(AI$28&lt;$G$21,AI$28,$G$21-1)*($G$20+1)^(MAX((AI$28-$G$21+1),0)))/($O74*($G$9+1)^AI$28))),0))</f>
        <v/>
      </c>
      <c r="AJ74" s="368" t="str">
        <f>IF(Table1[[#This Row],[Hospital name (Autofills)]]="","",IFERROR(IF($J74="Y",Y74,IF($G$19="N",Y74,($N74*($G$10+1)^IF(AJ$28&lt;$G$21,AJ$28,$G$21-1)*($G$20+1)^(MAX((AJ$28-$G$21+1),0)))/($O74*($G$9+1)^AJ$28))),0))</f>
        <v/>
      </c>
      <c r="AK74" s="368" t="str">
        <f>IF(Table1[[#This Row],[Hospital name (Autofills)]]="","",IFERROR(IF($J74="Y",Z74,IF($G$19="N",Z74,($N74*($G$10+1)^IF(AK$28&lt;$G$21,AK$28,$G$21-1)*($G$20+1)^(MAX((AK$28-$G$21+1),0)))/($O74*($G$9+1)^AK$28))),0))</f>
        <v/>
      </c>
      <c r="AL74" s="349" t="str">
        <f t="shared" si="0"/>
        <v/>
      </c>
      <c r="AM74" s="350" t="str">
        <f>IF(Table1[[#This Row],[Hospital name (Autofills)]]="","",IF(AND($I74="Y", $G$17="Y"), AB74,
    IF(OR(AND($G$13="Y", AM$28 &gt;= $G$14), $G$13="N"),
        IF(OR(AB74 &gt;= $G$12, AL74 = $G$12),
            $G$12,
            AB74),
        AB74))
)</f>
        <v/>
      </c>
      <c r="AN74" s="350" t="str">
        <f>IF(Table1[[#This Row],[Hospital name (Autofills)]]="","",IF(AND($I74="Y", $G$17="Y"), AC74,
    IF(OR(AND($G$13="Y", AN$28 &gt;= $G$14), $G$13="N"),
        IF(OR(AC74 &gt;= $G$12, AM74 = $G$12),
            $G$12,
            AC74),
        AC74)
))</f>
        <v/>
      </c>
      <c r="AO74" s="350" t="str">
        <f>IF(Table1[[#This Row],[Hospital name (Autofills)]]="","",IF(AND($I74="Y", $G$17="Y"), AD74,
    IF(OR(AND($G$13="Y", AO$28 &gt;= $G$14), $G$13="N"),
        IF(OR(AD74 &gt;= $G$12, AN74 = $G$12),
            MIN(AD74,$G$12),
            AD74),
        AD74)
))</f>
        <v/>
      </c>
      <c r="AP74" s="350" t="str">
        <f>IF(Table1[[#This Row],[Hospital name (Autofills)]]="","",IF(AND($I74="Y", $G$17="Y"), AE74,
    IF(OR(AND($G$13="Y", AP$28 &gt;= $G$14), $G$13="N"),
        IF(OR(AE74 &gt;= $G$12, AO74 = $G$12),
            MIN(AE74,$G$12),
            AE74),
        AE74)
))</f>
        <v/>
      </c>
      <c r="AQ74" s="350" t="str">
        <f>IF(Table1[[#This Row],[Hospital name (Autofills)]]="","",IF(AND($I74="Y", $G$17="Y"), AF74,
    IF(OR(AND($G$13="Y", AQ$28 &gt;= $G$14), $G$13="N"),
        IF(OR(AF74 &gt;= $G$12, AP74 = $G$12),
            MIN(AF74,$G$12),
            AF74),
        AF74)
))</f>
        <v/>
      </c>
      <c r="AR74" s="350" t="str">
        <f>IF(Table1[[#This Row],[Hospital name (Autofills)]]="","",IF(AND($I74="Y", $G$17="Y"), AG74,
    IF(OR(AND($G$13="Y", AR$28 &gt;= $G$14), $G$13="N"),
        IF(OR(AG74 &gt;= $G$12, AQ74 = $G$12),
            MIN(AG74,$G$12),
            AG74),
        AG74)
))</f>
        <v/>
      </c>
      <c r="AS74" s="350" t="str">
        <f>IF(Table1[[#This Row],[Hospital name (Autofills)]]="","",IF(AND($I74="Y", $G$17="Y"), AH74,
    IF(OR(AND($G$13="Y", AS$28 &gt;= $G$14), $G$13="N"),
        IF(OR(AH74 &gt;= $G$12, AR74 = $G$12),
            MIN(AH74,$G$12),
            AH74),
        AH74)
))</f>
        <v/>
      </c>
      <c r="AT74" s="350" t="str">
        <f>IF(Table1[[#This Row],[Hospital name (Autofills)]]="","",IF(AND($I74="Y", $G$17="Y"), AI74,
    IF(OR(AND($G$13="Y", AT$28 &gt;= $G$14), $G$13="N"),
        IF(OR(AI74 &gt;= $G$12, AS74 = $G$12),
            MIN(AI74,$G$12),
            AI74),
        AI74)
))</f>
        <v/>
      </c>
      <c r="AU74" s="350" t="str">
        <f>IF(Table1[[#This Row],[Hospital name (Autofills)]]="","",IF(AND($I74="Y", $G$17="Y"), AJ74,
    IF(OR(AND($G$13="Y", AU$28 &gt;= $G$14), $G$13="N"),
        IF(OR(AJ74 &gt;= $G$12, AT74 = $G$12),
            MIN(AJ74,$G$12),
            AJ74),
        AJ74)
))</f>
        <v/>
      </c>
      <c r="AV74" s="350" t="str">
        <f>IF(Table1[[#This Row],[Hospital name (Autofills)]]="","",IF(AND($I74="Y", $G$17="Y"), AK74,
    IF(OR(AND($G$13="Y", AV$28 &gt;= $G$14), $G$13="N"),
        IF(OR(AK74 &gt;= $G$12, AU74 = $G$12),
            MIN(AK74,$G$12),
            AK74),
        AK74)
))</f>
        <v/>
      </c>
      <c r="AW74" s="345" t="str">
        <f>IFERROR(Table1[[#This Row],[Year 0 Relative Price]],"")</f>
        <v/>
      </c>
      <c r="AX74" s="350" t="str">
        <f t="shared" si="11"/>
        <v/>
      </c>
      <c r="AY74" s="350" t="str">
        <f t="shared" si="12"/>
        <v/>
      </c>
      <c r="AZ74" s="350" t="str">
        <f t="shared" si="13"/>
        <v/>
      </c>
      <c r="BA74" s="350" t="str">
        <f t="shared" si="14"/>
        <v/>
      </c>
      <c r="BB74" s="350" t="str">
        <f t="shared" si="15"/>
        <v/>
      </c>
      <c r="BC74" s="350" t="str">
        <f t="shared" si="16"/>
        <v/>
      </c>
      <c r="BD74" s="350" t="str">
        <f t="shared" si="17"/>
        <v/>
      </c>
      <c r="BE74" s="350" t="str">
        <f t="shared" si="18"/>
        <v/>
      </c>
      <c r="BF74" s="350" t="str">
        <f t="shared" si="19"/>
        <v/>
      </c>
      <c r="BG74" s="351" t="str">
        <f t="shared" si="20"/>
        <v/>
      </c>
      <c r="BH74" s="352" t="str">
        <f>IF(Table1[[#This Row],[Hospital name (Autofills)]]="","",IFERROR($N74*($G$10+1)^BH$28,0))</f>
        <v/>
      </c>
      <c r="BI74" s="353" t="str">
        <f>IF(Table1[[#This Row],[Hospital name (Autofills)]]="","",IFERROR($N74*($G$10+1)^BI$28,0))</f>
        <v/>
      </c>
      <c r="BJ74" s="353" t="str">
        <f>IF(Table1[[#This Row],[Hospital name (Autofills)]]="","",IFERROR($N74*($G$10+1)^BJ$28,0))</f>
        <v/>
      </c>
      <c r="BK74" s="353" t="str">
        <f>IF(Table1[[#This Row],[Hospital name (Autofills)]]="","",IFERROR($N74*($G$10+1)^BK$28,0))</f>
        <v/>
      </c>
      <c r="BL74" s="353" t="str">
        <f>IF(Table1[[#This Row],[Hospital name (Autofills)]]="","",IFERROR($N74*($G$10+1)^BL$28,0))</f>
        <v/>
      </c>
      <c r="BM74" s="353" t="str">
        <f>IF(Table1[[#This Row],[Hospital name (Autofills)]]="","",IFERROR($N74*($G$10+1)^BM$28,0))</f>
        <v/>
      </c>
      <c r="BN74" s="353" t="str">
        <f>IF(Table1[[#This Row],[Hospital name (Autofills)]]="","",IFERROR($N74*($G$10+1)^BN$28,0))</f>
        <v/>
      </c>
      <c r="BO74" s="353" t="str">
        <f>IF(Table1[[#This Row],[Hospital name (Autofills)]]="","",IFERROR($N74*($G$10+1)^BO$28,0))</f>
        <v/>
      </c>
      <c r="BP74" s="353" t="str">
        <f>IF(Table1[[#This Row],[Hospital name (Autofills)]]="","",IFERROR($N74*($G$10+1)^BP$28,0))</f>
        <v/>
      </c>
      <c r="BQ74" s="354" t="str">
        <f>IF(Table1[[#This Row],[Hospital name (Autofills)]]="","",IFERROR($N74*($G$10+1)^BQ$28,0))</f>
        <v/>
      </c>
      <c r="BR74" s="357" t="str">
        <f>IF(Table1[[#This Row],[Hospital name (Autofills)]]="","",IFERROR(($O74*((1+$G$9)^(BR$28)))*(AB74),0))</f>
        <v/>
      </c>
      <c r="BS74" s="362" t="str">
        <f>IF(Table1[[#This Row],[Hospital name (Autofills)]]="","",IFERROR(($O74*((1+$G$9)^(BS$28)))*(AC74),0))</f>
        <v/>
      </c>
      <c r="BT74" s="362" t="str">
        <f>IF(Table1[[#This Row],[Hospital name (Autofills)]]="","",IFERROR(($O74*((1+$G$9)^(BT$28)))*(AD74),0))</f>
        <v/>
      </c>
      <c r="BU74" s="362" t="str">
        <f>IF(Table1[[#This Row],[Hospital name (Autofills)]]="","",IFERROR(($O74*((1+$G$9)^(BU$28)))*(AE74),0))</f>
        <v/>
      </c>
      <c r="BV74" s="362" t="str">
        <f>IF(Table1[[#This Row],[Hospital name (Autofills)]]="","",IFERROR(($O74*((1+$G$9)^(BV$28)))*(AF74),0))</f>
        <v/>
      </c>
      <c r="BW74" s="362" t="str">
        <f>IF(Table1[[#This Row],[Hospital name (Autofills)]]="","",IFERROR(($O74*((1+$G$9)^(BW$28)))*(AG74),0))</f>
        <v/>
      </c>
      <c r="BX74" s="362" t="str">
        <f>IF(Table1[[#This Row],[Hospital name (Autofills)]]="","",IFERROR(($O74*((1+$G$9)^(BX$28)))*(AH74),0))</f>
        <v/>
      </c>
      <c r="BY74" s="362" t="str">
        <f>IF(Table1[[#This Row],[Hospital name (Autofills)]]="","",IFERROR(($O74*((1+$G$9)^(BY$28)))*(AI74),0))</f>
        <v/>
      </c>
      <c r="BZ74" s="362" t="str">
        <f>IF(Table1[[#This Row],[Hospital name (Autofills)]]="","",IFERROR(($O74*((1+$G$9)^(BZ$28)))*(AJ74),0))</f>
        <v/>
      </c>
      <c r="CA74" s="370" t="str">
        <f>IF(Table1[[#This Row],[Hospital name (Autofills)]]="","",IFERROR(($O74*((1+$G$9)^(CA$28)))*(AK74),0))</f>
        <v/>
      </c>
      <c r="CB74" s="343" t="str">
        <f>IF(Table1[[#This Row],[Hospital name (Autofills)]]="","",IFERROR(($O74*((1+$G$9)^(CB$28)))*(AM74),0))</f>
        <v/>
      </c>
      <c r="CC74" s="362" t="str">
        <f>IF(Table1[[#This Row],[Hospital name (Autofills)]]="","",IFERROR(($O74*((1+$G$9)^(CC$28)))*(AN74),0))</f>
        <v/>
      </c>
      <c r="CD74" s="362" t="str">
        <f>IF(Table1[[#This Row],[Hospital name (Autofills)]]="","",IFERROR(($O74*((1+$G$9)^(CD$28)))*(AO74),0))</f>
        <v/>
      </c>
      <c r="CE74" s="362" t="str">
        <f>IF(Table1[[#This Row],[Hospital name (Autofills)]]="","",IFERROR(($O74*((1+$G$9)^(CE$28)))*(AP74),0))</f>
        <v/>
      </c>
      <c r="CF74" s="362" t="str">
        <f>IF(Table1[[#This Row],[Hospital name (Autofills)]]="","",IFERROR(($O74*((1+$G$9)^(CF$28)))*(AQ74),0))</f>
        <v/>
      </c>
      <c r="CG74" s="362" t="str">
        <f>IF(Table1[[#This Row],[Hospital name (Autofills)]]="","",IFERROR(($O74*((1+$G$9)^(CG$28)))*(AR74),0))</f>
        <v/>
      </c>
      <c r="CH74" s="362" t="str">
        <f>IF(Table1[[#This Row],[Hospital name (Autofills)]]="","",IFERROR(($O74*((1+$G$9)^(CH$28)))*(AS74),0))</f>
        <v/>
      </c>
      <c r="CI74" s="362" t="str">
        <f>IF(Table1[[#This Row],[Hospital name (Autofills)]]="","",IFERROR(($O74*((1+$G$9)^(CI$28)))*(AT74),0))</f>
        <v/>
      </c>
      <c r="CJ74" s="362" t="str">
        <f>IF(Table1[[#This Row],[Hospital name (Autofills)]]="","",IFERROR(($O74*((1+$G$9)^(CJ$28)))*(AU74),0))</f>
        <v/>
      </c>
      <c r="CK74" s="344" t="str">
        <f>IF(Table1[[#This Row],[Hospital name (Autofills)]]="","",IFERROR(($O74*((1+$G$9)^(CK$28)))*(AV74),0))</f>
        <v/>
      </c>
      <c r="CL74" s="357" t="str">
        <f>IF(Table1[[#This Row],[Hospital name (Autofills)]]="","",IFERROR(($O74*((1+$G$9)^(CL$28)))*(AX74),0))</f>
        <v/>
      </c>
      <c r="CM74" s="362" t="str">
        <f>IF(Table1[[#This Row],[Hospital name (Autofills)]]="","",IFERROR(($O74*((1+$G$9)^(CM$28)))*(AY74),0))</f>
        <v/>
      </c>
      <c r="CN74" s="362" t="str">
        <f>IF(Table1[[#This Row],[Hospital name (Autofills)]]="","",IFERROR(($O74*((1+$G$9)^(CN$28)))*(AZ74),0))</f>
        <v/>
      </c>
      <c r="CO74" s="362" t="str">
        <f>IF(Table1[[#This Row],[Hospital name (Autofills)]]="","",IFERROR(($O74*((1+$G$9)^(CO$28)))*(BA74),0))</f>
        <v/>
      </c>
      <c r="CP74" s="362" t="str">
        <f>IF(Table1[[#This Row],[Hospital name (Autofills)]]="","",IFERROR(($O74*((1+$G$9)^(CP$28)))*(BB74),0))</f>
        <v/>
      </c>
      <c r="CQ74" s="362" t="str">
        <f>IF(Table1[[#This Row],[Hospital name (Autofills)]]="","",IFERROR(($O74*((1+$G$9)^(CQ$28)))*(BC74),0))</f>
        <v/>
      </c>
      <c r="CR74" s="362" t="str">
        <f>IF(Table1[[#This Row],[Hospital name (Autofills)]]="","",IFERROR(($O74*((1+$G$9)^(CR$28)))*(BD74),0))</f>
        <v/>
      </c>
      <c r="CS74" s="362" t="str">
        <f>IF(Table1[[#This Row],[Hospital name (Autofills)]]="","",IFERROR(($O74*((1+$G$9)^(CS$28)))*(BE74),0))</f>
        <v/>
      </c>
      <c r="CT74" s="362" t="str">
        <f>IF(Table1[[#This Row],[Hospital name (Autofills)]]="","",IFERROR(($O74*((1+$G$9)^(CT$28)))*(BF74),0))</f>
        <v/>
      </c>
      <c r="CU74" s="362" t="str">
        <f>IF(Table1[[#This Row],[Hospital name (Autofills)]]="","",IFERROR(($O74*((1+$G$9)^(CU$28)))*(BG74),0))</f>
        <v/>
      </c>
      <c r="CV74" s="371" t="str">
        <f>IF(Table1[[#This Row],[Hospital name (Autofills)]]="","",BH74-BR74)</f>
        <v/>
      </c>
      <c r="CW74" s="372" t="str">
        <f>IF(Table1[[#This Row],[Hospital name (Autofills)]]="","",BI74-BS74)</f>
        <v/>
      </c>
      <c r="CX74" s="372" t="str">
        <f>IF(Table1[[#This Row],[Hospital name (Autofills)]]="","",BJ74-BT74)</f>
        <v/>
      </c>
      <c r="CY74" s="372" t="str">
        <f>IF(Table1[[#This Row],[Hospital name (Autofills)]]="","",BK74-BU74)</f>
        <v/>
      </c>
      <c r="CZ74" s="372" t="str">
        <f>IF(Table1[[#This Row],[Hospital name (Autofills)]]="","",BL74-BV74)</f>
        <v/>
      </c>
      <c r="DA74" s="372" t="str">
        <f>IF(Table1[[#This Row],[Hospital name (Autofills)]]="","",BM74-BW74)</f>
        <v/>
      </c>
      <c r="DB74" s="372" t="str">
        <f>IF(Table1[[#This Row],[Hospital name (Autofills)]]="","",BN74-BX74)</f>
        <v/>
      </c>
      <c r="DC74" s="372" t="str">
        <f>IF(Table1[[#This Row],[Hospital name (Autofills)]]="","",BO74-BY74)</f>
        <v/>
      </c>
      <c r="DD74" s="372" t="str">
        <f>IF(Table1[[#This Row],[Hospital name (Autofills)]]="","",BP74-BZ74)</f>
        <v/>
      </c>
      <c r="DE74" s="373" t="str">
        <f>IF(Table1[[#This Row],[Hospital name (Autofills)]]="","",BQ74-CA74)</f>
        <v/>
      </c>
      <c r="DF74" s="375" t="str">
        <f>IF(Table1[[#This Row],[Hospital name (Autofills)]]="","",SUM(Table1[[#This Row],[Year 1 Savings with Price Growth Cap Alone (millions)]:[Year 10 Savings with Price Growth Cap Alone (millions)]]))</f>
        <v/>
      </c>
      <c r="DG74" s="376" t="str">
        <f>IF(Table1[[#This Row],[Hospital name (Autofills)]]="","",BH74-CB74)</f>
        <v/>
      </c>
      <c r="DH74" s="377" t="str">
        <f>IF(Table1[[#This Row],[Hospital name (Autofills)]]="","",BI74-CC74)</f>
        <v/>
      </c>
      <c r="DI74" s="377" t="str">
        <f>IF(Table1[[#This Row],[Hospital name (Autofills)]]="","",BJ74-CD74)</f>
        <v/>
      </c>
      <c r="DJ74" s="377" t="str">
        <f>IF(Table1[[#This Row],[Hospital name (Autofills)]]="","",BK74-CE74)</f>
        <v/>
      </c>
      <c r="DK74" s="377" t="str">
        <f>IF(Table1[[#This Row],[Hospital name (Autofills)]]="","",BL74-CF74)</f>
        <v/>
      </c>
      <c r="DL74" s="377" t="str">
        <f>IF(Table1[[#This Row],[Hospital name (Autofills)]]="","",BM74-CG74)</f>
        <v/>
      </c>
      <c r="DM74" s="377" t="str">
        <f>IF(Table1[[#This Row],[Hospital name (Autofills)]]="","",BN74-CH74)</f>
        <v/>
      </c>
      <c r="DN74" s="377" t="str">
        <f>IF(Table1[[#This Row],[Hospital name (Autofills)]]="","",BO74-CI74)</f>
        <v/>
      </c>
      <c r="DO74" s="377" t="str">
        <f>IF(Table1[[#This Row],[Hospital name (Autofills)]]="","",BP74-CJ74)</f>
        <v/>
      </c>
      <c r="DP74" s="377" t="str">
        <f>IF(Table1[[#This Row],[Hospital name (Autofills)]]="","",BQ74-CK74)</f>
        <v/>
      </c>
      <c r="DQ74" s="344" t="str">
        <f>IF(Table1[[#This Row],[Hospital name (Autofills)]]="","",SUM(Table1[[#This Row],[Year 1 Savings with Price Growth Cap + Price Cap (No Glide Path) (millions)]:[Year 10 Savings with Price Growth Cap + Price Cap (No Glide Path) (millions)]]))</f>
        <v/>
      </c>
      <c r="DR74" s="363" t="str">
        <f>IF(Table1[[#This Row],[Hospital name (Autofills)]]="","",BH74-CL74)</f>
        <v/>
      </c>
      <c r="DS74" s="364" t="str">
        <f>IF(Table1[[#This Row],[Hospital name (Autofills)]]="","",BI74-CM74)</f>
        <v/>
      </c>
      <c r="DT74" s="364" t="str">
        <f>IF(Table1[[#This Row],[Hospital name (Autofills)]]="","",BJ74-CN74)</f>
        <v/>
      </c>
      <c r="DU74" s="364" t="str">
        <f>IF(Table1[[#This Row],[Hospital name (Autofills)]]="","",BK74-CO74)</f>
        <v/>
      </c>
      <c r="DV74" s="364" t="str">
        <f>IF(Table1[[#This Row],[Hospital name (Autofills)]]="","",BL74-CP74)</f>
        <v/>
      </c>
      <c r="DW74" s="364" t="str">
        <f>IF(Table1[[#This Row],[Hospital name (Autofills)]]="","",BM74-CQ74)</f>
        <v/>
      </c>
      <c r="DX74" s="364" t="str">
        <f>IF(Table1[[#This Row],[Hospital name (Autofills)]]="","",BN74-CR74)</f>
        <v/>
      </c>
      <c r="DY74" s="364" t="str">
        <f>IF(Table1[[#This Row],[Hospital name (Autofills)]]="","",BO74-CS74)</f>
        <v/>
      </c>
      <c r="DZ74" s="364" t="str">
        <f>IF(Table1[[#This Row],[Hospital name (Autofills)]]="","",BP74-CT74)</f>
        <v/>
      </c>
      <c r="EA74" s="364" t="str">
        <f>IF(Table1[[#This Row],[Hospital name (Autofills)]]="","",BQ74-CU74)</f>
        <v/>
      </c>
      <c r="EB74" s="365" t="str">
        <f>IF(Table1[[#This Row],[Hospital name (Autofills)]]="","",SUM(Table1[[#This Row],[Year 1 Savings with Price Growth Cap + Price Cap Glide Path (millions)]:[Year 10 Savings with Price Growth Cap + Price Cap Glide Path (millions)]]))</f>
        <v/>
      </c>
      <c r="ED74" s="131"/>
    </row>
    <row r="75" spans="2:134" ht="12" customHeight="1">
      <c r="B75" s="292"/>
      <c r="C75" s="337" t="str">
        <f>IF(B75=0,"",_xlfn.XLOOKUP(B75,'4. User Repricing Data'!A:A,'4. User Repricing Data'!B:B,""))</f>
        <v/>
      </c>
      <c r="D75" s="292" t="str">
        <f>IF(B75=0,"",_xlfn.XLOOKUP(B75,'4. User Repricing Data'!A:A,'4. User Repricing Data'!D:D,""))</f>
        <v/>
      </c>
      <c r="E75" s="108" t="str">
        <f>IF(B75=0,"",_xlfn.XLOOKUP(B75,'4. User Repricing Data'!A:A,'4. User Repricing Data'!F:F,""))</f>
        <v/>
      </c>
      <c r="F75" s="338" t="str">
        <f>IF(B75=0,"",_xlfn.XLOOKUP(B75,'4. User Repricing Data'!A:A,'4. User Repricing Data'!E:E,""))</f>
        <v/>
      </c>
      <c r="G75" s="108" t="str">
        <f>IF(G$29="CAH",Table1[[#This Row],[CAH? (Y/N) (Autofills)]],"")</f>
        <v/>
      </c>
      <c r="H75" s="109" t="str">
        <f>IF(H$29="CAH",Table1[[#This Row],[CAH? (Y/N) (Autofills)]],"")</f>
        <v/>
      </c>
      <c r="I75" s="366" t="str">
        <f>IF(Table1[[#This Row],[Hospital name (Autofills)]]="","",IF(OR(AND(G75="Y",$G$17="Y"),AND(H75="Y",$G$18="Y")),"Y","N"))</f>
        <v/>
      </c>
      <c r="J75" s="366" t="str">
        <f>IF(Table1[[#This Row],[Hospital name (Autofills)]]="","",IF(OR(AND(G75="Y",$G$22="Y",$G$19="Y"),AND(H75="Y",$G$23="Y",$G$19="Y")),"Y","N"))</f>
        <v/>
      </c>
      <c r="K75" s="364" t="str">
        <f>IF(Table1[[#This Row],[Hospital name (Autofills)]]="","",_xlfn.XLOOKUP(B75,'4. User Repricing Data'!A:A,'4. User Repricing Data'!G:G))</f>
        <v/>
      </c>
      <c r="L75" s="364" t="str">
        <f>IF(Table1[[#This Row],[Hospital name (Autofills)]]="","",_xlfn.XLOOKUP(B75,'4. User Repricing Data'!A:A,'4. User Repricing Data'!H:H))</f>
        <v/>
      </c>
      <c r="M75" s="342" t="str">
        <f>IF(Table1[[#This Row],[Hospital name (Autofills)]]="","",((1+G$7)^G$6-1))</f>
        <v/>
      </c>
      <c r="N75" s="343" t="str">
        <f>IF(Table1[[#This Row],[Hospital name (Autofills)]]="","",IFERROR(K75*(1+Table1[[#This Row],[Cumulative Inflation Adjustment (Autofills)]]),0))</f>
        <v/>
      </c>
      <c r="O75" s="344" t="str">
        <f>IF(Table1[[#This Row],[Hospital name (Autofills)]]="","",IFERROR(L75*(1+Table1[[#This Row],[Cumulative Inflation Adjustment (Autofills)]]),0))</f>
        <v/>
      </c>
      <c r="P75" s="345" t="str">
        <f>IF(Table1[[#This Row],[Hospital name (Autofills)]]="","",IFERROR(N75/O75,0))</f>
        <v/>
      </c>
      <c r="Q75" s="346" t="str">
        <f>IF(Table1[[#This Row],[Hospital name (Autofills)]]="","",IFERROR(($N75*($G$10+1)^Q$28)/($O75*($G$9+1)^Q$28),0))</f>
        <v/>
      </c>
      <c r="R75" s="346" t="str">
        <f>IF(Table1[[#This Row],[Hospital name (Autofills)]]="","",IFERROR(($N75*($G$10+1)^R$28)/($O75*($G$9+1)^R$28),0))</f>
        <v/>
      </c>
      <c r="S75" s="346" t="str">
        <f>IF(Table1[[#This Row],[Hospital name (Autofills)]]="","",IFERROR(($N75*($G$10+1)^S$28)/($O75*($G$9+1)^S$28),0))</f>
        <v/>
      </c>
      <c r="T75" s="346" t="str">
        <f>IF(Table1[[#This Row],[Hospital name (Autofills)]]="","",IFERROR(($N75*($G$10+1)^T$28)/($O75*($G$9+1)^T$28),0))</f>
        <v/>
      </c>
      <c r="U75" s="346" t="str">
        <f>IF(Table1[[#This Row],[Hospital name (Autofills)]]="","",IFERROR(($N75*($G$10+1)^U$28)/($O75*($G$9+1)^U$28),0))</f>
        <v/>
      </c>
      <c r="V75" s="346" t="str">
        <f>IF(Table1[[#This Row],[Hospital name (Autofills)]]="","",IFERROR(($N75*($G$10+1)^V$28)/($O75*($G$9+1)^V$28),0))</f>
        <v/>
      </c>
      <c r="W75" s="346" t="str">
        <f>IF(Table1[[#This Row],[Hospital name (Autofills)]]="","",IFERROR(($N75*($G$10+1)^W$28)/($O75*($G$9+1)^W$28),0))</f>
        <v/>
      </c>
      <c r="X75" s="346" t="str">
        <f>IF(Table1[[#This Row],[Hospital name (Autofills)]]="","",IFERROR(($N75*($G$10+1)^X$28)/($O75*($G$9+1)^X$28),0))</f>
        <v/>
      </c>
      <c r="Y75" s="346" t="str">
        <f>IF(Table1[[#This Row],[Hospital name (Autofills)]]="","",IFERROR(($N75*($G$10+1)^Y$28)/($O75*($G$9+1)^Y$28),0))</f>
        <v/>
      </c>
      <c r="Z75" s="346" t="str">
        <f>IF(Table1[[#This Row],[Hospital name (Autofills)]]="","",IFERROR(($N75*($G$10+1)^Z$28)/($O75*($G$9+1)^Z$28),0))</f>
        <v/>
      </c>
      <c r="AA75" s="345" t="str">
        <f>IF(Table1[[#This Row],[Hospital name (Autofills)]]="","",IFERROR(N75/O75,0))</f>
        <v/>
      </c>
      <c r="AB75" s="368" t="str">
        <f>IF(Table1[[#This Row],[Hospital name (Autofills)]]="","",IFERROR(IF($J75="Y",Q75,IF($G$19="N",Q75,($N75*($G$10+1)^IF(AB$28&lt;$G$21,AB$28,$G$21-1)*($G$20+1)^(MAX((AB$28-$G$21+1),0)))/($O75*($G$9+1)^AB$28))),0))</f>
        <v/>
      </c>
      <c r="AC75" s="368" t="str">
        <f>IF(Table1[[#This Row],[Hospital name (Autofills)]]="","",IFERROR(IF($J75="Y",R75,IF($G$19="N",R75,($N75*($G$10+1)^IF(AC$28&lt;$G$21,AC$28,$G$21-1)*($G$20+1)^(MAX((AC$28-$G$21+1),0)))/($O75*($G$9+1)^AC$28))),0))</f>
        <v/>
      </c>
      <c r="AD75" s="368" t="str">
        <f>IF(Table1[[#This Row],[Hospital name (Autofills)]]="","",IFERROR(IF($J75="Y",S75,IF($G$19="N",S75,($N75*($G$10+1)^IF(AD$28&lt;$G$21,AD$28,$G$21-1)*($G$20+1)^(MAX((AD$28-$G$21+1),0)))/($O75*($G$9+1)^AD$28))),0))</f>
        <v/>
      </c>
      <c r="AE75" s="368" t="str">
        <f>IF(Table1[[#This Row],[Hospital name (Autofills)]]="","",IFERROR(IF($J75="Y",T75,IF($G$19="N",T75,($N75*($G$10+1)^IF(AE$28&lt;$G$21,AE$28,$G$21-1)*($G$20+1)^(MAX((AE$28-$G$21+1),0)))/($O75*($G$9+1)^AE$28))),0))</f>
        <v/>
      </c>
      <c r="AF75" s="368" t="str">
        <f>IF(Table1[[#This Row],[Hospital name (Autofills)]]="","",IFERROR(IF($J75="Y",U75,IF($G$19="N",U75,($N75*($G$10+1)^IF(AF$28&lt;$G$21,AF$28,$G$21-1)*($G$20+1)^(MAX((AF$28-$G$21+1),0)))/($O75*($G$9+1)^AF$28))),0))</f>
        <v/>
      </c>
      <c r="AG75" s="368" t="str">
        <f>IF(Table1[[#This Row],[Hospital name (Autofills)]]="","",IFERROR(IF($J75="Y",V75,IF($G$19="N",V75,($N75*($G$10+1)^IF(AG$28&lt;$G$21,AG$28,$G$21-1)*($G$20+1)^(MAX((AG$28-$G$21+1),0)))/($O75*($G$9+1)^AG$28))),0))</f>
        <v/>
      </c>
      <c r="AH75" s="368" t="str">
        <f>IF(Table1[[#This Row],[Hospital name (Autofills)]]="","",IFERROR(IF($J75="Y",W75,IF($G$19="N",W75,($N75*($G$10+1)^IF(AH$28&lt;$G$21,AH$28,$G$21-1)*($G$20+1)^(MAX((AH$28-$G$21+1),0)))/($O75*($G$9+1)^AH$28))),0))</f>
        <v/>
      </c>
      <c r="AI75" s="368" t="str">
        <f>IF(Table1[[#This Row],[Hospital name (Autofills)]]="","",IFERROR(IF($J75="Y",X75,IF($G$19="N",X75,($N75*($G$10+1)^IF(AI$28&lt;$G$21,AI$28,$G$21-1)*($G$20+1)^(MAX((AI$28-$G$21+1),0)))/($O75*($G$9+1)^AI$28))),0))</f>
        <v/>
      </c>
      <c r="AJ75" s="368" t="str">
        <f>IF(Table1[[#This Row],[Hospital name (Autofills)]]="","",IFERROR(IF($J75="Y",Y75,IF($G$19="N",Y75,($N75*($G$10+1)^IF(AJ$28&lt;$G$21,AJ$28,$G$21-1)*($G$20+1)^(MAX((AJ$28-$G$21+1),0)))/($O75*($G$9+1)^AJ$28))),0))</f>
        <v/>
      </c>
      <c r="AK75" s="368" t="str">
        <f>IF(Table1[[#This Row],[Hospital name (Autofills)]]="","",IFERROR(IF($J75="Y",Z75,IF($G$19="N",Z75,($N75*($G$10+1)^IF(AK$28&lt;$G$21,AK$28,$G$21-1)*($G$20+1)^(MAX((AK$28-$G$21+1),0)))/($O75*($G$9+1)^AK$28))),0))</f>
        <v/>
      </c>
      <c r="AL75" s="349" t="str">
        <f t="shared" si="0"/>
        <v/>
      </c>
      <c r="AM75" s="350" t="str">
        <f>IF(Table1[[#This Row],[Hospital name (Autofills)]]="","",IF(AND($I75="Y", $G$17="Y"), AB75,
    IF(OR(AND($G$13="Y", AM$28 &gt;= $G$14), $G$13="N"),
        IF(OR(AB75 &gt;= $G$12, AL75 = $G$12),
            $G$12,
            AB75),
        AB75))
)</f>
        <v/>
      </c>
      <c r="AN75" s="350" t="str">
        <f>IF(Table1[[#This Row],[Hospital name (Autofills)]]="","",IF(AND($I75="Y", $G$17="Y"), AC75,
    IF(OR(AND($G$13="Y", AN$28 &gt;= $G$14), $G$13="N"),
        IF(OR(AC75 &gt;= $G$12, AM75 = $G$12),
            $G$12,
            AC75),
        AC75)
))</f>
        <v/>
      </c>
      <c r="AO75" s="350" t="str">
        <f>IF(Table1[[#This Row],[Hospital name (Autofills)]]="","",IF(AND($I75="Y", $G$17="Y"), AD75,
    IF(OR(AND($G$13="Y", AO$28 &gt;= $G$14), $G$13="N"),
        IF(OR(AD75 &gt;= $G$12, AN75 = $G$12),
            MIN(AD75,$G$12),
            AD75),
        AD75)
))</f>
        <v/>
      </c>
      <c r="AP75" s="350" t="str">
        <f>IF(Table1[[#This Row],[Hospital name (Autofills)]]="","",IF(AND($I75="Y", $G$17="Y"), AE75,
    IF(OR(AND($G$13="Y", AP$28 &gt;= $G$14), $G$13="N"),
        IF(OR(AE75 &gt;= $G$12, AO75 = $G$12),
            MIN(AE75,$G$12),
            AE75),
        AE75)
))</f>
        <v/>
      </c>
      <c r="AQ75" s="350" t="str">
        <f>IF(Table1[[#This Row],[Hospital name (Autofills)]]="","",IF(AND($I75="Y", $G$17="Y"), AF75,
    IF(OR(AND($G$13="Y", AQ$28 &gt;= $G$14), $G$13="N"),
        IF(OR(AF75 &gt;= $G$12, AP75 = $G$12),
            MIN(AF75,$G$12),
            AF75),
        AF75)
))</f>
        <v/>
      </c>
      <c r="AR75" s="350" t="str">
        <f>IF(Table1[[#This Row],[Hospital name (Autofills)]]="","",IF(AND($I75="Y", $G$17="Y"), AG75,
    IF(OR(AND($G$13="Y", AR$28 &gt;= $G$14), $G$13="N"),
        IF(OR(AG75 &gt;= $G$12, AQ75 = $G$12),
            MIN(AG75,$G$12),
            AG75),
        AG75)
))</f>
        <v/>
      </c>
      <c r="AS75" s="350" t="str">
        <f>IF(Table1[[#This Row],[Hospital name (Autofills)]]="","",IF(AND($I75="Y", $G$17="Y"), AH75,
    IF(OR(AND($G$13="Y", AS$28 &gt;= $G$14), $G$13="N"),
        IF(OR(AH75 &gt;= $G$12, AR75 = $G$12),
            MIN(AH75,$G$12),
            AH75),
        AH75)
))</f>
        <v/>
      </c>
      <c r="AT75" s="350" t="str">
        <f>IF(Table1[[#This Row],[Hospital name (Autofills)]]="","",IF(AND($I75="Y", $G$17="Y"), AI75,
    IF(OR(AND($G$13="Y", AT$28 &gt;= $G$14), $G$13="N"),
        IF(OR(AI75 &gt;= $G$12, AS75 = $G$12),
            MIN(AI75,$G$12),
            AI75),
        AI75)
))</f>
        <v/>
      </c>
      <c r="AU75" s="350" t="str">
        <f>IF(Table1[[#This Row],[Hospital name (Autofills)]]="","",IF(AND($I75="Y", $G$17="Y"), AJ75,
    IF(OR(AND($G$13="Y", AU$28 &gt;= $G$14), $G$13="N"),
        IF(OR(AJ75 &gt;= $G$12, AT75 = $G$12),
            MIN(AJ75,$G$12),
            AJ75),
        AJ75)
))</f>
        <v/>
      </c>
      <c r="AV75" s="350" t="str">
        <f>IF(Table1[[#This Row],[Hospital name (Autofills)]]="","",IF(AND($I75="Y", $G$17="Y"), AK75,
    IF(OR(AND($G$13="Y", AV$28 &gt;= $G$14), $G$13="N"),
        IF(OR(AK75 &gt;= $G$12, AU75 = $G$12),
            MIN(AK75,$G$12),
            AK75),
        AK75)
))</f>
        <v/>
      </c>
      <c r="AW75" s="345" t="str">
        <f>IFERROR(Table1[[#This Row],[Year 0 Relative Price]],"")</f>
        <v/>
      </c>
      <c r="AX75" s="350" t="str">
        <f t="shared" si="11"/>
        <v/>
      </c>
      <c r="AY75" s="350" t="str">
        <f t="shared" si="12"/>
        <v/>
      </c>
      <c r="AZ75" s="350" t="str">
        <f t="shared" si="13"/>
        <v/>
      </c>
      <c r="BA75" s="350" t="str">
        <f t="shared" si="14"/>
        <v/>
      </c>
      <c r="BB75" s="350" t="str">
        <f t="shared" si="15"/>
        <v/>
      </c>
      <c r="BC75" s="350" t="str">
        <f t="shared" si="16"/>
        <v/>
      </c>
      <c r="BD75" s="350" t="str">
        <f t="shared" si="17"/>
        <v/>
      </c>
      <c r="BE75" s="350" t="str">
        <f t="shared" si="18"/>
        <v/>
      </c>
      <c r="BF75" s="350" t="str">
        <f t="shared" si="19"/>
        <v/>
      </c>
      <c r="BG75" s="351" t="str">
        <f t="shared" si="20"/>
        <v/>
      </c>
      <c r="BH75" s="352" t="str">
        <f>IF(Table1[[#This Row],[Hospital name (Autofills)]]="","",IFERROR($N75*($G$10+1)^BH$28,0))</f>
        <v/>
      </c>
      <c r="BI75" s="353" t="str">
        <f>IF(Table1[[#This Row],[Hospital name (Autofills)]]="","",IFERROR($N75*($G$10+1)^BI$28,0))</f>
        <v/>
      </c>
      <c r="BJ75" s="353" t="str">
        <f>IF(Table1[[#This Row],[Hospital name (Autofills)]]="","",IFERROR($N75*($G$10+1)^BJ$28,0))</f>
        <v/>
      </c>
      <c r="BK75" s="353" t="str">
        <f>IF(Table1[[#This Row],[Hospital name (Autofills)]]="","",IFERROR($N75*($G$10+1)^BK$28,0))</f>
        <v/>
      </c>
      <c r="BL75" s="353" t="str">
        <f>IF(Table1[[#This Row],[Hospital name (Autofills)]]="","",IFERROR($N75*($G$10+1)^BL$28,0))</f>
        <v/>
      </c>
      <c r="BM75" s="353" t="str">
        <f>IF(Table1[[#This Row],[Hospital name (Autofills)]]="","",IFERROR($N75*($G$10+1)^BM$28,0))</f>
        <v/>
      </c>
      <c r="BN75" s="353" t="str">
        <f>IF(Table1[[#This Row],[Hospital name (Autofills)]]="","",IFERROR($N75*($G$10+1)^BN$28,0))</f>
        <v/>
      </c>
      <c r="BO75" s="353" t="str">
        <f>IF(Table1[[#This Row],[Hospital name (Autofills)]]="","",IFERROR($N75*($G$10+1)^BO$28,0))</f>
        <v/>
      </c>
      <c r="BP75" s="353" t="str">
        <f>IF(Table1[[#This Row],[Hospital name (Autofills)]]="","",IFERROR($N75*($G$10+1)^BP$28,0))</f>
        <v/>
      </c>
      <c r="BQ75" s="354" t="str">
        <f>IF(Table1[[#This Row],[Hospital name (Autofills)]]="","",IFERROR($N75*($G$10+1)^BQ$28,0))</f>
        <v/>
      </c>
      <c r="BR75" s="357" t="str">
        <f>IF(Table1[[#This Row],[Hospital name (Autofills)]]="","",IFERROR(($O75*((1+$G$9)^(BR$28)))*(AB75),0))</f>
        <v/>
      </c>
      <c r="BS75" s="362" t="str">
        <f>IF(Table1[[#This Row],[Hospital name (Autofills)]]="","",IFERROR(($O75*((1+$G$9)^(BS$28)))*(AC75),0))</f>
        <v/>
      </c>
      <c r="BT75" s="362" t="str">
        <f>IF(Table1[[#This Row],[Hospital name (Autofills)]]="","",IFERROR(($O75*((1+$G$9)^(BT$28)))*(AD75),0))</f>
        <v/>
      </c>
      <c r="BU75" s="362" t="str">
        <f>IF(Table1[[#This Row],[Hospital name (Autofills)]]="","",IFERROR(($O75*((1+$G$9)^(BU$28)))*(AE75),0))</f>
        <v/>
      </c>
      <c r="BV75" s="362" t="str">
        <f>IF(Table1[[#This Row],[Hospital name (Autofills)]]="","",IFERROR(($O75*((1+$G$9)^(BV$28)))*(AF75),0))</f>
        <v/>
      </c>
      <c r="BW75" s="362" t="str">
        <f>IF(Table1[[#This Row],[Hospital name (Autofills)]]="","",IFERROR(($O75*((1+$G$9)^(BW$28)))*(AG75),0))</f>
        <v/>
      </c>
      <c r="BX75" s="362" t="str">
        <f>IF(Table1[[#This Row],[Hospital name (Autofills)]]="","",IFERROR(($O75*((1+$G$9)^(BX$28)))*(AH75),0))</f>
        <v/>
      </c>
      <c r="BY75" s="362" t="str">
        <f>IF(Table1[[#This Row],[Hospital name (Autofills)]]="","",IFERROR(($O75*((1+$G$9)^(BY$28)))*(AI75),0))</f>
        <v/>
      </c>
      <c r="BZ75" s="362" t="str">
        <f>IF(Table1[[#This Row],[Hospital name (Autofills)]]="","",IFERROR(($O75*((1+$G$9)^(BZ$28)))*(AJ75),0))</f>
        <v/>
      </c>
      <c r="CA75" s="370" t="str">
        <f>IF(Table1[[#This Row],[Hospital name (Autofills)]]="","",IFERROR(($O75*((1+$G$9)^(CA$28)))*(AK75),0))</f>
        <v/>
      </c>
      <c r="CB75" s="343" t="str">
        <f>IF(Table1[[#This Row],[Hospital name (Autofills)]]="","",IFERROR(($O75*((1+$G$9)^(CB$28)))*(AM75),0))</f>
        <v/>
      </c>
      <c r="CC75" s="362" t="str">
        <f>IF(Table1[[#This Row],[Hospital name (Autofills)]]="","",IFERROR(($O75*((1+$G$9)^(CC$28)))*(AN75),0))</f>
        <v/>
      </c>
      <c r="CD75" s="362" t="str">
        <f>IF(Table1[[#This Row],[Hospital name (Autofills)]]="","",IFERROR(($O75*((1+$G$9)^(CD$28)))*(AO75),0))</f>
        <v/>
      </c>
      <c r="CE75" s="362" t="str">
        <f>IF(Table1[[#This Row],[Hospital name (Autofills)]]="","",IFERROR(($O75*((1+$G$9)^(CE$28)))*(AP75),0))</f>
        <v/>
      </c>
      <c r="CF75" s="362" t="str">
        <f>IF(Table1[[#This Row],[Hospital name (Autofills)]]="","",IFERROR(($O75*((1+$G$9)^(CF$28)))*(AQ75),0))</f>
        <v/>
      </c>
      <c r="CG75" s="362" t="str">
        <f>IF(Table1[[#This Row],[Hospital name (Autofills)]]="","",IFERROR(($O75*((1+$G$9)^(CG$28)))*(AR75),0))</f>
        <v/>
      </c>
      <c r="CH75" s="362" t="str">
        <f>IF(Table1[[#This Row],[Hospital name (Autofills)]]="","",IFERROR(($O75*((1+$G$9)^(CH$28)))*(AS75),0))</f>
        <v/>
      </c>
      <c r="CI75" s="362" t="str">
        <f>IF(Table1[[#This Row],[Hospital name (Autofills)]]="","",IFERROR(($O75*((1+$G$9)^(CI$28)))*(AT75),0))</f>
        <v/>
      </c>
      <c r="CJ75" s="362" t="str">
        <f>IF(Table1[[#This Row],[Hospital name (Autofills)]]="","",IFERROR(($O75*((1+$G$9)^(CJ$28)))*(AU75),0))</f>
        <v/>
      </c>
      <c r="CK75" s="344" t="str">
        <f>IF(Table1[[#This Row],[Hospital name (Autofills)]]="","",IFERROR(($O75*((1+$G$9)^(CK$28)))*(AV75),0))</f>
        <v/>
      </c>
      <c r="CL75" s="357" t="str">
        <f>IF(Table1[[#This Row],[Hospital name (Autofills)]]="","",IFERROR(($O75*((1+$G$9)^(CL$28)))*(AX75),0))</f>
        <v/>
      </c>
      <c r="CM75" s="362" t="str">
        <f>IF(Table1[[#This Row],[Hospital name (Autofills)]]="","",IFERROR(($O75*((1+$G$9)^(CM$28)))*(AY75),0))</f>
        <v/>
      </c>
      <c r="CN75" s="362" t="str">
        <f>IF(Table1[[#This Row],[Hospital name (Autofills)]]="","",IFERROR(($O75*((1+$G$9)^(CN$28)))*(AZ75),0))</f>
        <v/>
      </c>
      <c r="CO75" s="362" t="str">
        <f>IF(Table1[[#This Row],[Hospital name (Autofills)]]="","",IFERROR(($O75*((1+$G$9)^(CO$28)))*(BA75),0))</f>
        <v/>
      </c>
      <c r="CP75" s="362" t="str">
        <f>IF(Table1[[#This Row],[Hospital name (Autofills)]]="","",IFERROR(($O75*((1+$G$9)^(CP$28)))*(BB75),0))</f>
        <v/>
      </c>
      <c r="CQ75" s="362" t="str">
        <f>IF(Table1[[#This Row],[Hospital name (Autofills)]]="","",IFERROR(($O75*((1+$G$9)^(CQ$28)))*(BC75),0))</f>
        <v/>
      </c>
      <c r="CR75" s="362" t="str">
        <f>IF(Table1[[#This Row],[Hospital name (Autofills)]]="","",IFERROR(($O75*((1+$G$9)^(CR$28)))*(BD75),0))</f>
        <v/>
      </c>
      <c r="CS75" s="362" t="str">
        <f>IF(Table1[[#This Row],[Hospital name (Autofills)]]="","",IFERROR(($O75*((1+$G$9)^(CS$28)))*(BE75),0))</f>
        <v/>
      </c>
      <c r="CT75" s="362" t="str">
        <f>IF(Table1[[#This Row],[Hospital name (Autofills)]]="","",IFERROR(($O75*((1+$G$9)^(CT$28)))*(BF75),0))</f>
        <v/>
      </c>
      <c r="CU75" s="362" t="str">
        <f>IF(Table1[[#This Row],[Hospital name (Autofills)]]="","",IFERROR(($O75*((1+$G$9)^(CU$28)))*(BG75),0))</f>
        <v/>
      </c>
      <c r="CV75" s="371" t="str">
        <f>IF(Table1[[#This Row],[Hospital name (Autofills)]]="","",BH75-BR75)</f>
        <v/>
      </c>
      <c r="CW75" s="372" t="str">
        <f>IF(Table1[[#This Row],[Hospital name (Autofills)]]="","",BI75-BS75)</f>
        <v/>
      </c>
      <c r="CX75" s="372" t="str">
        <f>IF(Table1[[#This Row],[Hospital name (Autofills)]]="","",BJ75-BT75)</f>
        <v/>
      </c>
      <c r="CY75" s="372" t="str">
        <f>IF(Table1[[#This Row],[Hospital name (Autofills)]]="","",BK75-BU75)</f>
        <v/>
      </c>
      <c r="CZ75" s="372" t="str">
        <f>IF(Table1[[#This Row],[Hospital name (Autofills)]]="","",BL75-BV75)</f>
        <v/>
      </c>
      <c r="DA75" s="372" t="str">
        <f>IF(Table1[[#This Row],[Hospital name (Autofills)]]="","",BM75-BW75)</f>
        <v/>
      </c>
      <c r="DB75" s="372" t="str">
        <f>IF(Table1[[#This Row],[Hospital name (Autofills)]]="","",BN75-BX75)</f>
        <v/>
      </c>
      <c r="DC75" s="372" t="str">
        <f>IF(Table1[[#This Row],[Hospital name (Autofills)]]="","",BO75-BY75)</f>
        <v/>
      </c>
      <c r="DD75" s="372" t="str">
        <f>IF(Table1[[#This Row],[Hospital name (Autofills)]]="","",BP75-BZ75)</f>
        <v/>
      </c>
      <c r="DE75" s="373" t="str">
        <f>IF(Table1[[#This Row],[Hospital name (Autofills)]]="","",BQ75-CA75)</f>
        <v/>
      </c>
      <c r="DF75" s="375" t="str">
        <f>IF(Table1[[#This Row],[Hospital name (Autofills)]]="","",SUM(Table1[[#This Row],[Year 1 Savings with Price Growth Cap Alone (millions)]:[Year 10 Savings with Price Growth Cap Alone (millions)]]))</f>
        <v/>
      </c>
      <c r="DG75" s="376" t="str">
        <f>IF(Table1[[#This Row],[Hospital name (Autofills)]]="","",BH75-CB75)</f>
        <v/>
      </c>
      <c r="DH75" s="377" t="str">
        <f>IF(Table1[[#This Row],[Hospital name (Autofills)]]="","",BI75-CC75)</f>
        <v/>
      </c>
      <c r="DI75" s="377" t="str">
        <f>IF(Table1[[#This Row],[Hospital name (Autofills)]]="","",BJ75-CD75)</f>
        <v/>
      </c>
      <c r="DJ75" s="377" t="str">
        <f>IF(Table1[[#This Row],[Hospital name (Autofills)]]="","",BK75-CE75)</f>
        <v/>
      </c>
      <c r="DK75" s="377" t="str">
        <f>IF(Table1[[#This Row],[Hospital name (Autofills)]]="","",BL75-CF75)</f>
        <v/>
      </c>
      <c r="DL75" s="377" t="str">
        <f>IF(Table1[[#This Row],[Hospital name (Autofills)]]="","",BM75-CG75)</f>
        <v/>
      </c>
      <c r="DM75" s="377" t="str">
        <f>IF(Table1[[#This Row],[Hospital name (Autofills)]]="","",BN75-CH75)</f>
        <v/>
      </c>
      <c r="DN75" s="377" t="str">
        <f>IF(Table1[[#This Row],[Hospital name (Autofills)]]="","",BO75-CI75)</f>
        <v/>
      </c>
      <c r="DO75" s="377" t="str">
        <f>IF(Table1[[#This Row],[Hospital name (Autofills)]]="","",BP75-CJ75)</f>
        <v/>
      </c>
      <c r="DP75" s="377" t="str">
        <f>IF(Table1[[#This Row],[Hospital name (Autofills)]]="","",BQ75-CK75)</f>
        <v/>
      </c>
      <c r="DQ75" s="344" t="str">
        <f>IF(Table1[[#This Row],[Hospital name (Autofills)]]="","",SUM(Table1[[#This Row],[Year 1 Savings with Price Growth Cap + Price Cap (No Glide Path) (millions)]:[Year 10 Savings with Price Growth Cap + Price Cap (No Glide Path) (millions)]]))</f>
        <v/>
      </c>
      <c r="DR75" s="363" t="str">
        <f>IF(Table1[[#This Row],[Hospital name (Autofills)]]="","",BH75-CL75)</f>
        <v/>
      </c>
      <c r="DS75" s="364" t="str">
        <f>IF(Table1[[#This Row],[Hospital name (Autofills)]]="","",BI75-CM75)</f>
        <v/>
      </c>
      <c r="DT75" s="364" t="str">
        <f>IF(Table1[[#This Row],[Hospital name (Autofills)]]="","",BJ75-CN75)</f>
        <v/>
      </c>
      <c r="DU75" s="364" t="str">
        <f>IF(Table1[[#This Row],[Hospital name (Autofills)]]="","",BK75-CO75)</f>
        <v/>
      </c>
      <c r="DV75" s="364" t="str">
        <f>IF(Table1[[#This Row],[Hospital name (Autofills)]]="","",BL75-CP75)</f>
        <v/>
      </c>
      <c r="DW75" s="364" t="str">
        <f>IF(Table1[[#This Row],[Hospital name (Autofills)]]="","",BM75-CQ75)</f>
        <v/>
      </c>
      <c r="DX75" s="364" t="str">
        <f>IF(Table1[[#This Row],[Hospital name (Autofills)]]="","",BN75-CR75)</f>
        <v/>
      </c>
      <c r="DY75" s="364" t="str">
        <f>IF(Table1[[#This Row],[Hospital name (Autofills)]]="","",BO75-CS75)</f>
        <v/>
      </c>
      <c r="DZ75" s="364" t="str">
        <f>IF(Table1[[#This Row],[Hospital name (Autofills)]]="","",BP75-CT75)</f>
        <v/>
      </c>
      <c r="EA75" s="364" t="str">
        <f>IF(Table1[[#This Row],[Hospital name (Autofills)]]="","",BQ75-CU75)</f>
        <v/>
      </c>
      <c r="EB75" s="365" t="str">
        <f>IF(Table1[[#This Row],[Hospital name (Autofills)]]="","",SUM(Table1[[#This Row],[Year 1 Savings with Price Growth Cap + Price Cap Glide Path (millions)]:[Year 10 Savings with Price Growth Cap + Price Cap Glide Path (millions)]]))</f>
        <v/>
      </c>
      <c r="ED75" s="131"/>
    </row>
    <row r="76" spans="2:134" ht="12" customHeight="1">
      <c r="B76" s="292"/>
      <c r="C76" s="337" t="str">
        <f>IF(B76=0,"",_xlfn.XLOOKUP(B76,'4. User Repricing Data'!A:A,'4. User Repricing Data'!B:B,""))</f>
        <v/>
      </c>
      <c r="D76" s="292" t="str">
        <f>IF(B76=0,"",_xlfn.XLOOKUP(B76,'4. User Repricing Data'!A:A,'4. User Repricing Data'!D:D,""))</f>
        <v/>
      </c>
      <c r="E76" s="108" t="str">
        <f>IF(B76=0,"",_xlfn.XLOOKUP(B76,'4. User Repricing Data'!A:A,'4. User Repricing Data'!F:F,""))</f>
        <v/>
      </c>
      <c r="F76" s="338" t="str">
        <f>IF(B76=0,"",_xlfn.XLOOKUP(B76,'4. User Repricing Data'!A:A,'4. User Repricing Data'!E:E,""))</f>
        <v/>
      </c>
      <c r="G76" s="108" t="str">
        <f>IF(G$29="CAH",Table1[[#This Row],[CAH? (Y/N) (Autofills)]],"")</f>
        <v/>
      </c>
      <c r="H76" s="109" t="str">
        <f>IF(H$29="CAH",Table1[[#This Row],[CAH? (Y/N) (Autofills)]],"")</f>
        <v/>
      </c>
      <c r="I76" s="366" t="str">
        <f>IF(Table1[[#This Row],[Hospital name (Autofills)]]="","",IF(OR(AND(G76="Y",$G$17="Y"),AND(H76="Y",$G$18="Y")),"Y","N"))</f>
        <v/>
      </c>
      <c r="J76" s="366" t="str">
        <f>IF(Table1[[#This Row],[Hospital name (Autofills)]]="","",IF(OR(AND(G76="Y",$G$22="Y",$G$19="Y"),AND(H76="Y",$G$23="Y",$G$19="Y")),"Y","N"))</f>
        <v/>
      </c>
      <c r="K76" s="364" t="str">
        <f>IF(Table1[[#This Row],[Hospital name (Autofills)]]="","",_xlfn.XLOOKUP(B76,'4. User Repricing Data'!A:A,'4. User Repricing Data'!G:G))</f>
        <v/>
      </c>
      <c r="L76" s="364" t="str">
        <f>IF(Table1[[#This Row],[Hospital name (Autofills)]]="","",_xlfn.XLOOKUP(B76,'4. User Repricing Data'!A:A,'4. User Repricing Data'!H:H))</f>
        <v/>
      </c>
      <c r="M76" s="342" t="str">
        <f>IF(Table1[[#This Row],[Hospital name (Autofills)]]="","",((1+G$7)^G$6-1))</f>
        <v/>
      </c>
      <c r="N76" s="343" t="str">
        <f>IF(Table1[[#This Row],[Hospital name (Autofills)]]="","",IFERROR(K76*(1+Table1[[#This Row],[Cumulative Inflation Adjustment (Autofills)]]),0))</f>
        <v/>
      </c>
      <c r="O76" s="344" t="str">
        <f>IF(Table1[[#This Row],[Hospital name (Autofills)]]="","",IFERROR(L76*(1+Table1[[#This Row],[Cumulative Inflation Adjustment (Autofills)]]),0))</f>
        <v/>
      </c>
      <c r="P76" s="345" t="str">
        <f>IF(Table1[[#This Row],[Hospital name (Autofills)]]="","",IFERROR(N76/O76,0))</f>
        <v/>
      </c>
      <c r="Q76" s="346" t="str">
        <f>IF(Table1[[#This Row],[Hospital name (Autofills)]]="","",IFERROR(($N76*($G$10+1)^Q$28)/($O76*($G$9+1)^Q$28),0))</f>
        <v/>
      </c>
      <c r="R76" s="346" t="str">
        <f>IF(Table1[[#This Row],[Hospital name (Autofills)]]="","",IFERROR(($N76*($G$10+1)^R$28)/($O76*($G$9+1)^R$28),0))</f>
        <v/>
      </c>
      <c r="S76" s="346" t="str">
        <f>IF(Table1[[#This Row],[Hospital name (Autofills)]]="","",IFERROR(($N76*($G$10+1)^S$28)/($O76*($G$9+1)^S$28),0))</f>
        <v/>
      </c>
      <c r="T76" s="346" t="str">
        <f>IF(Table1[[#This Row],[Hospital name (Autofills)]]="","",IFERROR(($N76*($G$10+1)^T$28)/($O76*($G$9+1)^T$28),0))</f>
        <v/>
      </c>
      <c r="U76" s="346" t="str">
        <f>IF(Table1[[#This Row],[Hospital name (Autofills)]]="","",IFERROR(($N76*($G$10+1)^U$28)/($O76*($G$9+1)^U$28),0))</f>
        <v/>
      </c>
      <c r="V76" s="346" t="str">
        <f>IF(Table1[[#This Row],[Hospital name (Autofills)]]="","",IFERROR(($N76*($G$10+1)^V$28)/($O76*($G$9+1)^V$28),0))</f>
        <v/>
      </c>
      <c r="W76" s="346" t="str">
        <f>IF(Table1[[#This Row],[Hospital name (Autofills)]]="","",IFERROR(($N76*($G$10+1)^W$28)/($O76*($G$9+1)^W$28),0))</f>
        <v/>
      </c>
      <c r="X76" s="346" t="str">
        <f>IF(Table1[[#This Row],[Hospital name (Autofills)]]="","",IFERROR(($N76*($G$10+1)^X$28)/($O76*($G$9+1)^X$28),0))</f>
        <v/>
      </c>
      <c r="Y76" s="346" t="str">
        <f>IF(Table1[[#This Row],[Hospital name (Autofills)]]="","",IFERROR(($N76*($G$10+1)^Y$28)/($O76*($G$9+1)^Y$28),0))</f>
        <v/>
      </c>
      <c r="Z76" s="346" t="str">
        <f>IF(Table1[[#This Row],[Hospital name (Autofills)]]="","",IFERROR(($N76*($G$10+1)^Z$28)/($O76*($G$9+1)^Z$28),0))</f>
        <v/>
      </c>
      <c r="AA76" s="345" t="str">
        <f>IF(Table1[[#This Row],[Hospital name (Autofills)]]="","",IFERROR(N76/O76,0))</f>
        <v/>
      </c>
      <c r="AB76" s="368" t="str">
        <f>IF(Table1[[#This Row],[Hospital name (Autofills)]]="","",IFERROR(IF($J76="Y",Q76,IF($G$19="N",Q76,($N76*($G$10+1)^IF(AB$28&lt;$G$21,AB$28,$G$21-1)*($G$20+1)^(MAX((AB$28-$G$21+1),0)))/($O76*($G$9+1)^AB$28))),0))</f>
        <v/>
      </c>
      <c r="AC76" s="368" t="str">
        <f>IF(Table1[[#This Row],[Hospital name (Autofills)]]="","",IFERROR(IF($J76="Y",R76,IF($G$19="N",R76,($N76*($G$10+1)^IF(AC$28&lt;$G$21,AC$28,$G$21-1)*($G$20+1)^(MAX((AC$28-$G$21+1),0)))/($O76*($G$9+1)^AC$28))),0))</f>
        <v/>
      </c>
      <c r="AD76" s="368" t="str">
        <f>IF(Table1[[#This Row],[Hospital name (Autofills)]]="","",IFERROR(IF($J76="Y",S76,IF($G$19="N",S76,($N76*($G$10+1)^IF(AD$28&lt;$G$21,AD$28,$G$21-1)*($G$20+1)^(MAX((AD$28-$G$21+1),0)))/($O76*($G$9+1)^AD$28))),0))</f>
        <v/>
      </c>
      <c r="AE76" s="368" t="str">
        <f>IF(Table1[[#This Row],[Hospital name (Autofills)]]="","",IFERROR(IF($J76="Y",T76,IF($G$19="N",T76,($N76*($G$10+1)^IF(AE$28&lt;$G$21,AE$28,$G$21-1)*($G$20+1)^(MAX((AE$28-$G$21+1),0)))/($O76*($G$9+1)^AE$28))),0))</f>
        <v/>
      </c>
      <c r="AF76" s="368" t="str">
        <f>IF(Table1[[#This Row],[Hospital name (Autofills)]]="","",IFERROR(IF($J76="Y",U76,IF($G$19="N",U76,($N76*($G$10+1)^IF(AF$28&lt;$G$21,AF$28,$G$21-1)*($G$20+1)^(MAX((AF$28-$G$21+1),0)))/($O76*($G$9+1)^AF$28))),0))</f>
        <v/>
      </c>
      <c r="AG76" s="368" t="str">
        <f>IF(Table1[[#This Row],[Hospital name (Autofills)]]="","",IFERROR(IF($J76="Y",V76,IF($G$19="N",V76,($N76*($G$10+1)^IF(AG$28&lt;$G$21,AG$28,$G$21-1)*($G$20+1)^(MAX((AG$28-$G$21+1),0)))/($O76*($G$9+1)^AG$28))),0))</f>
        <v/>
      </c>
      <c r="AH76" s="368" t="str">
        <f>IF(Table1[[#This Row],[Hospital name (Autofills)]]="","",IFERROR(IF($J76="Y",W76,IF($G$19="N",W76,($N76*($G$10+1)^IF(AH$28&lt;$G$21,AH$28,$G$21-1)*($G$20+1)^(MAX((AH$28-$G$21+1),0)))/($O76*($G$9+1)^AH$28))),0))</f>
        <v/>
      </c>
      <c r="AI76" s="368" t="str">
        <f>IF(Table1[[#This Row],[Hospital name (Autofills)]]="","",IFERROR(IF($J76="Y",X76,IF($G$19="N",X76,($N76*($G$10+1)^IF(AI$28&lt;$G$21,AI$28,$G$21-1)*($G$20+1)^(MAX((AI$28-$G$21+1),0)))/($O76*($G$9+1)^AI$28))),0))</f>
        <v/>
      </c>
      <c r="AJ76" s="368" t="str">
        <f>IF(Table1[[#This Row],[Hospital name (Autofills)]]="","",IFERROR(IF($J76="Y",Y76,IF($G$19="N",Y76,($N76*($G$10+1)^IF(AJ$28&lt;$G$21,AJ$28,$G$21-1)*($G$20+1)^(MAX((AJ$28-$G$21+1),0)))/($O76*($G$9+1)^AJ$28))),0))</f>
        <v/>
      </c>
      <c r="AK76" s="368" t="str">
        <f>IF(Table1[[#This Row],[Hospital name (Autofills)]]="","",IFERROR(IF($J76="Y",Z76,IF($G$19="N",Z76,($N76*($G$10+1)^IF(AK$28&lt;$G$21,AK$28,$G$21-1)*($G$20+1)^(MAX((AK$28-$G$21+1),0)))/($O76*($G$9+1)^AK$28))),0))</f>
        <v/>
      </c>
      <c r="AL76" s="349" t="str">
        <f t="shared" si="0"/>
        <v/>
      </c>
      <c r="AM76" s="350" t="str">
        <f>IF(Table1[[#This Row],[Hospital name (Autofills)]]="","",IF(AND($I76="Y", $G$17="Y"), AB76,
    IF(OR(AND($G$13="Y", AM$28 &gt;= $G$14), $G$13="N"),
        IF(OR(AB76 &gt;= $G$12, AL76 = $G$12),
            $G$12,
            AB76),
        AB76))
)</f>
        <v/>
      </c>
      <c r="AN76" s="350" t="str">
        <f>IF(Table1[[#This Row],[Hospital name (Autofills)]]="","",IF(AND($I76="Y", $G$17="Y"), AC76,
    IF(OR(AND($G$13="Y", AN$28 &gt;= $G$14), $G$13="N"),
        IF(OR(AC76 &gt;= $G$12, AM76 = $G$12),
            $G$12,
            AC76),
        AC76)
))</f>
        <v/>
      </c>
      <c r="AO76" s="350" t="str">
        <f>IF(Table1[[#This Row],[Hospital name (Autofills)]]="","",IF(AND($I76="Y", $G$17="Y"), AD76,
    IF(OR(AND($G$13="Y", AO$28 &gt;= $G$14), $G$13="N"),
        IF(OR(AD76 &gt;= $G$12, AN76 = $G$12),
            MIN(AD76,$G$12),
            AD76),
        AD76)
))</f>
        <v/>
      </c>
      <c r="AP76" s="350" t="str">
        <f>IF(Table1[[#This Row],[Hospital name (Autofills)]]="","",IF(AND($I76="Y", $G$17="Y"), AE76,
    IF(OR(AND($G$13="Y", AP$28 &gt;= $G$14), $G$13="N"),
        IF(OR(AE76 &gt;= $G$12, AO76 = $G$12),
            MIN(AE76,$G$12),
            AE76),
        AE76)
))</f>
        <v/>
      </c>
      <c r="AQ76" s="350" t="str">
        <f>IF(Table1[[#This Row],[Hospital name (Autofills)]]="","",IF(AND($I76="Y", $G$17="Y"), AF76,
    IF(OR(AND($G$13="Y", AQ$28 &gt;= $G$14), $G$13="N"),
        IF(OR(AF76 &gt;= $G$12, AP76 = $G$12),
            MIN(AF76,$G$12),
            AF76),
        AF76)
))</f>
        <v/>
      </c>
      <c r="AR76" s="350" t="str">
        <f>IF(Table1[[#This Row],[Hospital name (Autofills)]]="","",IF(AND($I76="Y", $G$17="Y"), AG76,
    IF(OR(AND($G$13="Y", AR$28 &gt;= $G$14), $G$13="N"),
        IF(OR(AG76 &gt;= $G$12, AQ76 = $G$12),
            MIN(AG76,$G$12),
            AG76),
        AG76)
))</f>
        <v/>
      </c>
      <c r="AS76" s="350" t="str">
        <f>IF(Table1[[#This Row],[Hospital name (Autofills)]]="","",IF(AND($I76="Y", $G$17="Y"), AH76,
    IF(OR(AND($G$13="Y", AS$28 &gt;= $G$14), $G$13="N"),
        IF(OR(AH76 &gt;= $G$12, AR76 = $G$12),
            MIN(AH76,$G$12),
            AH76),
        AH76)
))</f>
        <v/>
      </c>
      <c r="AT76" s="350" t="str">
        <f>IF(Table1[[#This Row],[Hospital name (Autofills)]]="","",IF(AND($I76="Y", $G$17="Y"), AI76,
    IF(OR(AND($G$13="Y", AT$28 &gt;= $G$14), $G$13="N"),
        IF(OR(AI76 &gt;= $G$12, AS76 = $G$12),
            MIN(AI76,$G$12),
            AI76),
        AI76)
))</f>
        <v/>
      </c>
      <c r="AU76" s="350" t="str">
        <f>IF(Table1[[#This Row],[Hospital name (Autofills)]]="","",IF(AND($I76="Y", $G$17="Y"), AJ76,
    IF(OR(AND($G$13="Y", AU$28 &gt;= $G$14), $G$13="N"),
        IF(OR(AJ76 &gt;= $G$12, AT76 = $G$12),
            MIN(AJ76,$G$12),
            AJ76),
        AJ76)
))</f>
        <v/>
      </c>
      <c r="AV76" s="350" t="str">
        <f>IF(Table1[[#This Row],[Hospital name (Autofills)]]="","",IF(AND($I76="Y", $G$17="Y"), AK76,
    IF(OR(AND($G$13="Y", AV$28 &gt;= $G$14), $G$13="N"),
        IF(OR(AK76 &gt;= $G$12, AU76 = $G$12),
            MIN(AK76,$G$12),
            AK76),
        AK76)
))</f>
        <v/>
      </c>
      <c r="AW76" s="345" t="str">
        <f>IFERROR(Table1[[#This Row],[Year 0 Relative Price]],"")</f>
        <v/>
      </c>
      <c r="AX76" s="350" t="str">
        <f t="shared" si="11"/>
        <v/>
      </c>
      <c r="AY76" s="350" t="str">
        <f t="shared" si="12"/>
        <v/>
      </c>
      <c r="AZ76" s="350" t="str">
        <f t="shared" si="13"/>
        <v/>
      </c>
      <c r="BA76" s="350" t="str">
        <f t="shared" si="14"/>
        <v/>
      </c>
      <c r="BB76" s="350" t="str">
        <f t="shared" si="15"/>
        <v/>
      </c>
      <c r="BC76" s="350" t="str">
        <f t="shared" si="16"/>
        <v/>
      </c>
      <c r="BD76" s="350" t="str">
        <f t="shared" si="17"/>
        <v/>
      </c>
      <c r="BE76" s="350" t="str">
        <f t="shared" si="18"/>
        <v/>
      </c>
      <c r="BF76" s="350" t="str">
        <f t="shared" si="19"/>
        <v/>
      </c>
      <c r="BG76" s="351" t="str">
        <f t="shared" si="20"/>
        <v/>
      </c>
      <c r="BH76" s="352" t="str">
        <f>IF(Table1[[#This Row],[Hospital name (Autofills)]]="","",IFERROR($N76*($G$10+1)^BH$28,0))</f>
        <v/>
      </c>
      <c r="BI76" s="353" t="str">
        <f>IF(Table1[[#This Row],[Hospital name (Autofills)]]="","",IFERROR($N76*($G$10+1)^BI$28,0))</f>
        <v/>
      </c>
      <c r="BJ76" s="353" t="str">
        <f>IF(Table1[[#This Row],[Hospital name (Autofills)]]="","",IFERROR($N76*($G$10+1)^BJ$28,0))</f>
        <v/>
      </c>
      <c r="BK76" s="353" t="str">
        <f>IF(Table1[[#This Row],[Hospital name (Autofills)]]="","",IFERROR($N76*($G$10+1)^BK$28,0))</f>
        <v/>
      </c>
      <c r="BL76" s="353" t="str">
        <f>IF(Table1[[#This Row],[Hospital name (Autofills)]]="","",IFERROR($N76*($G$10+1)^BL$28,0))</f>
        <v/>
      </c>
      <c r="BM76" s="353" t="str">
        <f>IF(Table1[[#This Row],[Hospital name (Autofills)]]="","",IFERROR($N76*($G$10+1)^BM$28,0))</f>
        <v/>
      </c>
      <c r="BN76" s="353" t="str">
        <f>IF(Table1[[#This Row],[Hospital name (Autofills)]]="","",IFERROR($N76*($G$10+1)^BN$28,0))</f>
        <v/>
      </c>
      <c r="BO76" s="353" t="str">
        <f>IF(Table1[[#This Row],[Hospital name (Autofills)]]="","",IFERROR($N76*($G$10+1)^BO$28,0))</f>
        <v/>
      </c>
      <c r="BP76" s="353" t="str">
        <f>IF(Table1[[#This Row],[Hospital name (Autofills)]]="","",IFERROR($N76*($G$10+1)^BP$28,0))</f>
        <v/>
      </c>
      <c r="BQ76" s="354" t="str">
        <f>IF(Table1[[#This Row],[Hospital name (Autofills)]]="","",IFERROR($N76*($G$10+1)^BQ$28,0))</f>
        <v/>
      </c>
      <c r="BR76" s="357" t="str">
        <f>IF(Table1[[#This Row],[Hospital name (Autofills)]]="","",IFERROR(($O76*((1+$G$9)^(BR$28)))*(AB76),0))</f>
        <v/>
      </c>
      <c r="BS76" s="362" t="str">
        <f>IF(Table1[[#This Row],[Hospital name (Autofills)]]="","",IFERROR(($O76*((1+$G$9)^(BS$28)))*(AC76),0))</f>
        <v/>
      </c>
      <c r="BT76" s="362" t="str">
        <f>IF(Table1[[#This Row],[Hospital name (Autofills)]]="","",IFERROR(($O76*((1+$G$9)^(BT$28)))*(AD76),0))</f>
        <v/>
      </c>
      <c r="BU76" s="362" t="str">
        <f>IF(Table1[[#This Row],[Hospital name (Autofills)]]="","",IFERROR(($O76*((1+$G$9)^(BU$28)))*(AE76),0))</f>
        <v/>
      </c>
      <c r="BV76" s="362" t="str">
        <f>IF(Table1[[#This Row],[Hospital name (Autofills)]]="","",IFERROR(($O76*((1+$G$9)^(BV$28)))*(AF76),0))</f>
        <v/>
      </c>
      <c r="BW76" s="362" t="str">
        <f>IF(Table1[[#This Row],[Hospital name (Autofills)]]="","",IFERROR(($O76*((1+$G$9)^(BW$28)))*(AG76),0))</f>
        <v/>
      </c>
      <c r="BX76" s="362" t="str">
        <f>IF(Table1[[#This Row],[Hospital name (Autofills)]]="","",IFERROR(($O76*((1+$G$9)^(BX$28)))*(AH76),0))</f>
        <v/>
      </c>
      <c r="BY76" s="362" t="str">
        <f>IF(Table1[[#This Row],[Hospital name (Autofills)]]="","",IFERROR(($O76*((1+$G$9)^(BY$28)))*(AI76),0))</f>
        <v/>
      </c>
      <c r="BZ76" s="362" t="str">
        <f>IF(Table1[[#This Row],[Hospital name (Autofills)]]="","",IFERROR(($O76*((1+$G$9)^(BZ$28)))*(AJ76),0))</f>
        <v/>
      </c>
      <c r="CA76" s="370" t="str">
        <f>IF(Table1[[#This Row],[Hospital name (Autofills)]]="","",IFERROR(($O76*((1+$G$9)^(CA$28)))*(AK76),0))</f>
        <v/>
      </c>
      <c r="CB76" s="343" t="str">
        <f>IF(Table1[[#This Row],[Hospital name (Autofills)]]="","",IFERROR(($O76*((1+$G$9)^(CB$28)))*(AM76),0))</f>
        <v/>
      </c>
      <c r="CC76" s="362" t="str">
        <f>IF(Table1[[#This Row],[Hospital name (Autofills)]]="","",IFERROR(($O76*((1+$G$9)^(CC$28)))*(AN76),0))</f>
        <v/>
      </c>
      <c r="CD76" s="362" t="str">
        <f>IF(Table1[[#This Row],[Hospital name (Autofills)]]="","",IFERROR(($O76*((1+$G$9)^(CD$28)))*(AO76),0))</f>
        <v/>
      </c>
      <c r="CE76" s="362" t="str">
        <f>IF(Table1[[#This Row],[Hospital name (Autofills)]]="","",IFERROR(($O76*((1+$G$9)^(CE$28)))*(AP76),0))</f>
        <v/>
      </c>
      <c r="CF76" s="362" t="str">
        <f>IF(Table1[[#This Row],[Hospital name (Autofills)]]="","",IFERROR(($O76*((1+$G$9)^(CF$28)))*(AQ76),0))</f>
        <v/>
      </c>
      <c r="CG76" s="362" t="str">
        <f>IF(Table1[[#This Row],[Hospital name (Autofills)]]="","",IFERROR(($O76*((1+$G$9)^(CG$28)))*(AR76),0))</f>
        <v/>
      </c>
      <c r="CH76" s="362" t="str">
        <f>IF(Table1[[#This Row],[Hospital name (Autofills)]]="","",IFERROR(($O76*((1+$G$9)^(CH$28)))*(AS76),0))</f>
        <v/>
      </c>
      <c r="CI76" s="362" t="str">
        <f>IF(Table1[[#This Row],[Hospital name (Autofills)]]="","",IFERROR(($O76*((1+$G$9)^(CI$28)))*(AT76),0))</f>
        <v/>
      </c>
      <c r="CJ76" s="362" t="str">
        <f>IF(Table1[[#This Row],[Hospital name (Autofills)]]="","",IFERROR(($O76*((1+$G$9)^(CJ$28)))*(AU76),0))</f>
        <v/>
      </c>
      <c r="CK76" s="344" t="str">
        <f>IF(Table1[[#This Row],[Hospital name (Autofills)]]="","",IFERROR(($O76*((1+$G$9)^(CK$28)))*(AV76),0))</f>
        <v/>
      </c>
      <c r="CL76" s="357" t="str">
        <f>IF(Table1[[#This Row],[Hospital name (Autofills)]]="","",IFERROR(($O76*((1+$G$9)^(CL$28)))*(AX76),0))</f>
        <v/>
      </c>
      <c r="CM76" s="362" t="str">
        <f>IF(Table1[[#This Row],[Hospital name (Autofills)]]="","",IFERROR(($O76*((1+$G$9)^(CM$28)))*(AY76),0))</f>
        <v/>
      </c>
      <c r="CN76" s="362" t="str">
        <f>IF(Table1[[#This Row],[Hospital name (Autofills)]]="","",IFERROR(($O76*((1+$G$9)^(CN$28)))*(AZ76),0))</f>
        <v/>
      </c>
      <c r="CO76" s="362" t="str">
        <f>IF(Table1[[#This Row],[Hospital name (Autofills)]]="","",IFERROR(($O76*((1+$G$9)^(CO$28)))*(BA76),0))</f>
        <v/>
      </c>
      <c r="CP76" s="362" t="str">
        <f>IF(Table1[[#This Row],[Hospital name (Autofills)]]="","",IFERROR(($O76*((1+$G$9)^(CP$28)))*(BB76),0))</f>
        <v/>
      </c>
      <c r="CQ76" s="362" t="str">
        <f>IF(Table1[[#This Row],[Hospital name (Autofills)]]="","",IFERROR(($O76*((1+$G$9)^(CQ$28)))*(BC76),0))</f>
        <v/>
      </c>
      <c r="CR76" s="362" t="str">
        <f>IF(Table1[[#This Row],[Hospital name (Autofills)]]="","",IFERROR(($O76*((1+$G$9)^(CR$28)))*(BD76),0))</f>
        <v/>
      </c>
      <c r="CS76" s="362" t="str">
        <f>IF(Table1[[#This Row],[Hospital name (Autofills)]]="","",IFERROR(($O76*((1+$G$9)^(CS$28)))*(BE76),0))</f>
        <v/>
      </c>
      <c r="CT76" s="362" t="str">
        <f>IF(Table1[[#This Row],[Hospital name (Autofills)]]="","",IFERROR(($O76*((1+$G$9)^(CT$28)))*(BF76),0))</f>
        <v/>
      </c>
      <c r="CU76" s="362" t="str">
        <f>IF(Table1[[#This Row],[Hospital name (Autofills)]]="","",IFERROR(($O76*((1+$G$9)^(CU$28)))*(BG76),0))</f>
        <v/>
      </c>
      <c r="CV76" s="371" t="str">
        <f>IF(Table1[[#This Row],[Hospital name (Autofills)]]="","",BH76-BR76)</f>
        <v/>
      </c>
      <c r="CW76" s="372" t="str">
        <f>IF(Table1[[#This Row],[Hospital name (Autofills)]]="","",BI76-BS76)</f>
        <v/>
      </c>
      <c r="CX76" s="372" t="str">
        <f>IF(Table1[[#This Row],[Hospital name (Autofills)]]="","",BJ76-BT76)</f>
        <v/>
      </c>
      <c r="CY76" s="372" t="str">
        <f>IF(Table1[[#This Row],[Hospital name (Autofills)]]="","",BK76-BU76)</f>
        <v/>
      </c>
      <c r="CZ76" s="372" t="str">
        <f>IF(Table1[[#This Row],[Hospital name (Autofills)]]="","",BL76-BV76)</f>
        <v/>
      </c>
      <c r="DA76" s="372" t="str">
        <f>IF(Table1[[#This Row],[Hospital name (Autofills)]]="","",BM76-BW76)</f>
        <v/>
      </c>
      <c r="DB76" s="372" t="str">
        <f>IF(Table1[[#This Row],[Hospital name (Autofills)]]="","",BN76-BX76)</f>
        <v/>
      </c>
      <c r="DC76" s="372" t="str">
        <f>IF(Table1[[#This Row],[Hospital name (Autofills)]]="","",BO76-BY76)</f>
        <v/>
      </c>
      <c r="DD76" s="372" t="str">
        <f>IF(Table1[[#This Row],[Hospital name (Autofills)]]="","",BP76-BZ76)</f>
        <v/>
      </c>
      <c r="DE76" s="373" t="str">
        <f>IF(Table1[[#This Row],[Hospital name (Autofills)]]="","",BQ76-CA76)</f>
        <v/>
      </c>
      <c r="DF76" s="375" t="str">
        <f>IF(Table1[[#This Row],[Hospital name (Autofills)]]="","",SUM(Table1[[#This Row],[Year 1 Savings with Price Growth Cap Alone (millions)]:[Year 10 Savings with Price Growth Cap Alone (millions)]]))</f>
        <v/>
      </c>
      <c r="DG76" s="376" t="str">
        <f>IF(Table1[[#This Row],[Hospital name (Autofills)]]="","",BH76-CB76)</f>
        <v/>
      </c>
      <c r="DH76" s="377" t="str">
        <f>IF(Table1[[#This Row],[Hospital name (Autofills)]]="","",BI76-CC76)</f>
        <v/>
      </c>
      <c r="DI76" s="377" t="str">
        <f>IF(Table1[[#This Row],[Hospital name (Autofills)]]="","",BJ76-CD76)</f>
        <v/>
      </c>
      <c r="DJ76" s="377" t="str">
        <f>IF(Table1[[#This Row],[Hospital name (Autofills)]]="","",BK76-CE76)</f>
        <v/>
      </c>
      <c r="DK76" s="377" t="str">
        <f>IF(Table1[[#This Row],[Hospital name (Autofills)]]="","",BL76-CF76)</f>
        <v/>
      </c>
      <c r="DL76" s="377" t="str">
        <f>IF(Table1[[#This Row],[Hospital name (Autofills)]]="","",BM76-CG76)</f>
        <v/>
      </c>
      <c r="DM76" s="377" t="str">
        <f>IF(Table1[[#This Row],[Hospital name (Autofills)]]="","",BN76-CH76)</f>
        <v/>
      </c>
      <c r="DN76" s="377" t="str">
        <f>IF(Table1[[#This Row],[Hospital name (Autofills)]]="","",BO76-CI76)</f>
        <v/>
      </c>
      <c r="DO76" s="377" t="str">
        <f>IF(Table1[[#This Row],[Hospital name (Autofills)]]="","",BP76-CJ76)</f>
        <v/>
      </c>
      <c r="DP76" s="377" t="str">
        <f>IF(Table1[[#This Row],[Hospital name (Autofills)]]="","",BQ76-CK76)</f>
        <v/>
      </c>
      <c r="DQ76" s="344" t="str">
        <f>IF(Table1[[#This Row],[Hospital name (Autofills)]]="","",SUM(Table1[[#This Row],[Year 1 Savings with Price Growth Cap + Price Cap (No Glide Path) (millions)]:[Year 10 Savings with Price Growth Cap + Price Cap (No Glide Path) (millions)]]))</f>
        <v/>
      </c>
      <c r="DR76" s="363" t="str">
        <f>IF(Table1[[#This Row],[Hospital name (Autofills)]]="","",BH76-CL76)</f>
        <v/>
      </c>
      <c r="DS76" s="364" t="str">
        <f>IF(Table1[[#This Row],[Hospital name (Autofills)]]="","",BI76-CM76)</f>
        <v/>
      </c>
      <c r="DT76" s="364" t="str">
        <f>IF(Table1[[#This Row],[Hospital name (Autofills)]]="","",BJ76-CN76)</f>
        <v/>
      </c>
      <c r="DU76" s="364" t="str">
        <f>IF(Table1[[#This Row],[Hospital name (Autofills)]]="","",BK76-CO76)</f>
        <v/>
      </c>
      <c r="DV76" s="364" t="str">
        <f>IF(Table1[[#This Row],[Hospital name (Autofills)]]="","",BL76-CP76)</f>
        <v/>
      </c>
      <c r="DW76" s="364" t="str">
        <f>IF(Table1[[#This Row],[Hospital name (Autofills)]]="","",BM76-CQ76)</f>
        <v/>
      </c>
      <c r="DX76" s="364" t="str">
        <f>IF(Table1[[#This Row],[Hospital name (Autofills)]]="","",BN76-CR76)</f>
        <v/>
      </c>
      <c r="DY76" s="364" t="str">
        <f>IF(Table1[[#This Row],[Hospital name (Autofills)]]="","",BO76-CS76)</f>
        <v/>
      </c>
      <c r="DZ76" s="364" t="str">
        <f>IF(Table1[[#This Row],[Hospital name (Autofills)]]="","",BP76-CT76)</f>
        <v/>
      </c>
      <c r="EA76" s="364" t="str">
        <f>IF(Table1[[#This Row],[Hospital name (Autofills)]]="","",BQ76-CU76)</f>
        <v/>
      </c>
      <c r="EB76" s="365" t="str">
        <f>IF(Table1[[#This Row],[Hospital name (Autofills)]]="","",SUM(Table1[[#This Row],[Year 1 Savings with Price Growth Cap + Price Cap Glide Path (millions)]:[Year 10 Savings with Price Growth Cap + Price Cap Glide Path (millions)]]))</f>
        <v/>
      </c>
      <c r="ED76" s="131"/>
    </row>
    <row r="77" spans="2:134" ht="12" customHeight="1">
      <c r="B77" s="292"/>
      <c r="C77" s="337" t="str">
        <f>IF(B77=0,"",_xlfn.XLOOKUP(B77,'4. User Repricing Data'!A:A,'4. User Repricing Data'!B:B,""))</f>
        <v/>
      </c>
      <c r="D77" s="292" t="str">
        <f>IF(B77=0,"",_xlfn.XLOOKUP(B77,'4. User Repricing Data'!A:A,'4. User Repricing Data'!D:D,""))</f>
        <v/>
      </c>
      <c r="E77" s="108" t="str">
        <f>IF(B77=0,"",_xlfn.XLOOKUP(B77,'4. User Repricing Data'!A:A,'4. User Repricing Data'!F:F,""))</f>
        <v/>
      </c>
      <c r="F77" s="338" t="str">
        <f>IF(B77=0,"",_xlfn.XLOOKUP(B77,'4. User Repricing Data'!A:A,'4. User Repricing Data'!E:E,""))</f>
        <v/>
      </c>
      <c r="G77" s="108" t="str">
        <f>IF(G$29="CAH",Table1[[#This Row],[CAH? (Y/N) (Autofills)]],"")</f>
        <v/>
      </c>
      <c r="H77" s="109" t="str">
        <f>IF(H$29="CAH",Table1[[#This Row],[CAH? (Y/N) (Autofills)]],"")</f>
        <v/>
      </c>
      <c r="I77" s="366" t="str">
        <f>IF(Table1[[#This Row],[Hospital name (Autofills)]]="","",IF(OR(AND(G77="Y",$G$17="Y"),AND(H77="Y",$G$18="Y")),"Y","N"))</f>
        <v/>
      </c>
      <c r="J77" s="366" t="str">
        <f>IF(Table1[[#This Row],[Hospital name (Autofills)]]="","",IF(OR(AND(G77="Y",$G$22="Y",$G$19="Y"),AND(H77="Y",$G$23="Y",$G$19="Y")),"Y","N"))</f>
        <v/>
      </c>
      <c r="K77" s="364" t="str">
        <f>IF(Table1[[#This Row],[Hospital name (Autofills)]]="","",_xlfn.XLOOKUP(B77,'4. User Repricing Data'!A:A,'4. User Repricing Data'!G:G))</f>
        <v/>
      </c>
      <c r="L77" s="364" t="str">
        <f>IF(Table1[[#This Row],[Hospital name (Autofills)]]="","",_xlfn.XLOOKUP(B77,'4. User Repricing Data'!A:A,'4. User Repricing Data'!H:H))</f>
        <v/>
      </c>
      <c r="M77" s="342" t="str">
        <f>IF(Table1[[#This Row],[Hospital name (Autofills)]]="","",((1+G$7)^G$6-1))</f>
        <v/>
      </c>
      <c r="N77" s="343" t="str">
        <f>IF(Table1[[#This Row],[Hospital name (Autofills)]]="","",IFERROR(K77*(1+Table1[[#This Row],[Cumulative Inflation Adjustment (Autofills)]]),0))</f>
        <v/>
      </c>
      <c r="O77" s="344" t="str">
        <f>IF(Table1[[#This Row],[Hospital name (Autofills)]]="","",IFERROR(L77*(1+Table1[[#This Row],[Cumulative Inflation Adjustment (Autofills)]]),0))</f>
        <v/>
      </c>
      <c r="P77" s="345" t="str">
        <f>IF(Table1[[#This Row],[Hospital name (Autofills)]]="","",IFERROR(N77/O77,0))</f>
        <v/>
      </c>
      <c r="Q77" s="346" t="str">
        <f>IF(Table1[[#This Row],[Hospital name (Autofills)]]="","",IFERROR(($N77*($G$10+1)^Q$28)/($O77*($G$9+1)^Q$28),0))</f>
        <v/>
      </c>
      <c r="R77" s="346" t="str">
        <f>IF(Table1[[#This Row],[Hospital name (Autofills)]]="","",IFERROR(($N77*($G$10+1)^R$28)/($O77*($G$9+1)^R$28),0))</f>
        <v/>
      </c>
      <c r="S77" s="346" t="str">
        <f>IF(Table1[[#This Row],[Hospital name (Autofills)]]="","",IFERROR(($N77*($G$10+1)^S$28)/($O77*($G$9+1)^S$28),0))</f>
        <v/>
      </c>
      <c r="T77" s="346" t="str">
        <f>IF(Table1[[#This Row],[Hospital name (Autofills)]]="","",IFERROR(($N77*($G$10+1)^T$28)/($O77*($G$9+1)^T$28),0))</f>
        <v/>
      </c>
      <c r="U77" s="346" t="str">
        <f>IF(Table1[[#This Row],[Hospital name (Autofills)]]="","",IFERROR(($N77*($G$10+1)^U$28)/($O77*($G$9+1)^U$28),0))</f>
        <v/>
      </c>
      <c r="V77" s="346" t="str">
        <f>IF(Table1[[#This Row],[Hospital name (Autofills)]]="","",IFERROR(($N77*($G$10+1)^V$28)/($O77*($G$9+1)^V$28),0))</f>
        <v/>
      </c>
      <c r="W77" s="346" t="str">
        <f>IF(Table1[[#This Row],[Hospital name (Autofills)]]="","",IFERROR(($N77*($G$10+1)^W$28)/($O77*($G$9+1)^W$28),0))</f>
        <v/>
      </c>
      <c r="X77" s="346" t="str">
        <f>IF(Table1[[#This Row],[Hospital name (Autofills)]]="","",IFERROR(($N77*($G$10+1)^X$28)/($O77*($G$9+1)^X$28),0))</f>
        <v/>
      </c>
      <c r="Y77" s="346" t="str">
        <f>IF(Table1[[#This Row],[Hospital name (Autofills)]]="","",IFERROR(($N77*($G$10+1)^Y$28)/($O77*($G$9+1)^Y$28),0))</f>
        <v/>
      </c>
      <c r="Z77" s="346" t="str">
        <f>IF(Table1[[#This Row],[Hospital name (Autofills)]]="","",IFERROR(($N77*($G$10+1)^Z$28)/($O77*($G$9+1)^Z$28),0))</f>
        <v/>
      </c>
      <c r="AA77" s="345" t="str">
        <f>IF(Table1[[#This Row],[Hospital name (Autofills)]]="","",IFERROR(N77/O77,0))</f>
        <v/>
      </c>
      <c r="AB77" s="368" t="str">
        <f>IF(Table1[[#This Row],[Hospital name (Autofills)]]="","",IFERROR(IF($J77="Y",Q77,IF($G$19="N",Q77,($N77*($G$10+1)^IF(AB$28&lt;$G$21,AB$28,$G$21-1)*($G$20+1)^(MAX((AB$28-$G$21+1),0)))/($O77*($G$9+1)^AB$28))),0))</f>
        <v/>
      </c>
      <c r="AC77" s="368" t="str">
        <f>IF(Table1[[#This Row],[Hospital name (Autofills)]]="","",IFERROR(IF($J77="Y",R77,IF($G$19="N",R77,($N77*($G$10+1)^IF(AC$28&lt;$G$21,AC$28,$G$21-1)*($G$20+1)^(MAX((AC$28-$G$21+1),0)))/($O77*($G$9+1)^AC$28))),0))</f>
        <v/>
      </c>
      <c r="AD77" s="368" t="str">
        <f>IF(Table1[[#This Row],[Hospital name (Autofills)]]="","",IFERROR(IF($J77="Y",S77,IF($G$19="N",S77,($N77*($G$10+1)^IF(AD$28&lt;$G$21,AD$28,$G$21-1)*($G$20+1)^(MAX((AD$28-$G$21+1),0)))/($O77*($G$9+1)^AD$28))),0))</f>
        <v/>
      </c>
      <c r="AE77" s="368" t="str">
        <f>IF(Table1[[#This Row],[Hospital name (Autofills)]]="","",IFERROR(IF($J77="Y",T77,IF($G$19="N",T77,($N77*($G$10+1)^IF(AE$28&lt;$G$21,AE$28,$G$21-1)*($G$20+1)^(MAX((AE$28-$G$21+1),0)))/($O77*($G$9+1)^AE$28))),0))</f>
        <v/>
      </c>
      <c r="AF77" s="368" t="str">
        <f>IF(Table1[[#This Row],[Hospital name (Autofills)]]="","",IFERROR(IF($J77="Y",U77,IF($G$19="N",U77,($N77*($G$10+1)^IF(AF$28&lt;$G$21,AF$28,$G$21-1)*($G$20+1)^(MAX((AF$28-$G$21+1),0)))/($O77*($G$9+1)^AF$28))),0))</f>
        <v/>
      </c>
      <c r="AG77" s="368" t="str">
        <f>IF(Table1[[#This Row],[Hospital name (Autofills)]]="","",IFERROR(IF($J77="Y",V77,IF($G$19="N",V77,($N77*($G$10+1)^IF(AG$28&lt;$G$21,AG$28,$G$21-1)*($G$20+1)^(MAX((AG$28-$G$21+1),0)))/($O77*($G$9+1)^AG$28))),0))</f>
        <v/>
      </c>
      <c r="AH77" s="368" t="str">
        <f>IF(Table1[[#This Row],[Hospital name (Autofills)]]="","",IFERROR(IF($J77="Y",W77,IF($G$19="N",W77,($N77*($G$10+1)^IF(AH$28&lt;$G$21,AH$28,$G$21-1)*($G$20+1)^(MAX((AH$28-$G$21+1),0)))/($O77*($G$9+1)^AH$28))),0))</f>
        <v/>
      </c>
      <c r="AI77" s="368" t="str">
        <f>IF(Table1[[#This Row],[Hospital name (Autofills)]]="","",IFERROR(IF($J77="Y",X77,IF($G$19="N",X77,($N77*($G$10+1)^IF(AI$28&lt;$G$21,AI$28,$G$21-1)*($G$20+1)^(MAX((AI$28-$G$21+1),0)))/($O77*($G$9+1)^AI$28))),0))</f>
        <v/>
      </c>
      <c r="AJ77" s="368" t="str">
        <f>IF(Table1[[#This Row],[Hospital name (Autofills)]]="","",IFERROR(IF($J77="Y",Y77,IF($G$19="N",Y77,($N77*($G$10+1)^IF(AJ$28&lt;$G$21,AJ$28,$G$21-1)*($G$20+1)^(MAX((AJ$28-$G$21+1),0)))/($O77*($G$9+1)^AJ$28))),0))</f>
        <v/>
      </c>
      <c r="AK77" s="368" t="str">
        <f>IF(Table1[[#This Row],[Hospital name (Autofills)]]="","",IFERROR(IF($J77="Y",Z77,IF($G$19="N",Z77,($N77*($G$10+1)^IF(AK$28&lt;$G$21,AK$28,$G$21-1)*($G$20+1)^(MAX((AK$28-$G$21+1),0)))/($O77*($G$9+1)^AK$28))),0))</f>
        <v/>
      </c>
      <c r="AL77" s="349" t="str">
        <f t="shared" si="0"/>
        <v/>
      </c>
      <c r="AM77" s="350" t="str">
        <f>IF(Table1[[#This Row],[Hospital name (Autofills)]]="","",IF(AND($I77="Y", $G$17="Y"), AB77,
    IF(OR(AND($G$13="Y", AM$28 &gt;= $G$14), $G$13="N"),
        IF(OR(AB77 &gt;= $G$12, AL77 = $G$12),
            $G$12,
            AB77),
        AB77))
)</f>
        <v/>
      </c>
      <c r="AN77" s="350" t="str">
        <f>IF(Table1[[#This Row],[Hospital name (Autofills)]]="","",IF(AND($I77="Y", $G$17="Y"), AC77,
    IF(OR(AND($G$13="Y", AN$28 &gt;= $G$14), $G$13="N"),
        IF(OR(AC77 &gt;= $G$12, AM77 = $G$12),
            $G$12,
            AC77),
        AC77)
))</f>
        <v/>
      </c>
      <c r="AO77" s="350" t="str">
        <f>IF(Table1[[#This Row],[Hospital name (Autofills)]]="","",IF(AND($I77="Y", $G$17="Y"), AD77,
    IF(OR(AND($G$13="Y", AO$28 &gt;= $G$14), $G$13="N"),
        IF(OR(AD77 &gt;= $G$12, AN77 = $G$12),
            MIN(AD77,$G$12),
            AD77),
        AD77)
))</f>
        <v/>
      </c>
      <c r="AP77" s="350" t="str">
        <f>IF(Table1[[#This Row],[Hospital name (Autofills)]]="","",IF(AND($I77="Y", $G$17="Y"), AE77,
    IF(OR(AND($G$13="Y", AP$28 &gt;= $G$14), $G$13="N"),
        IF(OR(AE77 &gt;= $G$12, AO77 = $G$12),
            MIN(AE77,$G$12),
            AE77),
        AE77)
))</f>
        <v/>
      </c>
      <c r="AQ77" s="350" t="str">
        <f>IF(Table1[[#This Row],[Hospital name (Autofills)]]="","",IF(AND($I77="Y", $G$17="Y"), AF77,
    IF(OR(AND($G$13="Y", AQ$28 &gt;= $G$14), $G$13="N"),
        IF(OR(AF77 &gt;= $G$12, AP77 = $G$12),
            MIN(AF77,$G$12),
            AF77),
        AF77)
))</f>
        <v/>
      </c>
      <c r="AR77" s="350" t="str">
        <f>IF(Table1[[#This Row],[Hospital name (Autofills)]]="","",IF(AND($I77="Y", $G$17="Y"), AG77,
    IF(OR(AND($G$13="Y", AR$28 &gt;= $G$14), $G$13="N"),
        IF(OR(AG77 &gt;= $G$12, AQ77 = $G$12),
            MIN(AG77,$G$12),
            AG77),
        AG77)
))</f>
        <v/>
      </c>
      <c r="AS77" s="350" t="str">
        <f>IF(Table1[[#This Row],[Hospital name (Autofills)]]="","",IF(AND($I77="Y", $G$17="Y"), AH77,
    IF(OR(AND($G$13="Y", AS$28 &gt;= $G$14), $G$13="N"),
        IF(OR(AH77 &gt;= $G$12, AR77 = $G$12),
            MIN(AH77,$G$12),
            AH77),
        AH77)
))</f>
        <v/>
      </c>
      <c r="AT77" s="350" t="str">
        <f>IF(Table1[[#This Row],[Hospital name (Autofills)]]="","",IF(AND($I77="Y", $G$17="Y"), AI77,
    IF(OR(AND($G$13="Y", AT$28 &gt;= $G$14), $G$13="N"),
        IF(OR(AI77 &gt;= $G$12, AS77 = $G$12),
            MIN(AI77,$G$12),
            AI77),
        AI77)
))</f>
        <v/>
      </c>
      <c r="AU77" s="350" t="str">
        <f>IF(Table1[[#This Row],[Hospital name (Autofills)]]="","",IF(AND($I77="Y", $G$17="Y"), AJ77,
    IF(OR(AND($G$13="Y", AU$28 &gt;= $G$14), $G$13="N"),
        IF(OR(AJ77 &gt;= $G$12, AT77 = $G$12),
            MIN(AJ77,$G$12),
            AJ77),
        AJ77)
))</f>
        <v/>
      </c>
      <c r="AV77" s="350" t="str">
        <f>IF(Table1[[#This Row],[Hospital name (Autofills)]]="","",IF(AND($I77="Y", $G$17="Y"), AK77,
    IF(OR(AND($G$13="Y", AV$28 &gt;= $G$14), $G$13="N"),
        IF(OR(AK77 &gt;= $G$12, AU77 = $G$12),
            MIN(AK77,$G$12),
            AK77),
        AK77)
))</f>
        <v/>
      </c>
      <c r="AW77" s="345" t="str">
        <f>IFERROR(Table1[[#This Row],[Year 0 Relative Price]],"")</f>
        <v/>
      </c>
      <c r="AX77" s="350" t="str">
        <f t="shared" si="11"/>
        <v/>
      </c>
      <c r="AY77" s="350" t="str">
        <f t="shared" si="12"/>
        <v/>
      </c>
      <c r="AZ77" s="350" t="str">
        <f t="shared" si="13"/>
        <v/>
      </c>
      <c r="BA77" s="350" t="str">
        <f t="shared" si="14"/>
        <v/>
      </c>
      <c r="BB77" s="350" t="str">
        <f t="shared" si="15"/>
        <v/>
      </c>
      <c r="BC77" s="350" t="str">
        <f t="shared" si="16"/>
        <v/>
      </c>
      <c r="BD77" s="350" t="str">
        <f t="shared" si="17"/>
        <v/>
      </c>
      <c r="BE77" s="350" t="str">
        <f t="shared" si="18"/>
        <v/>
      </c>
      <c r="BF77" s="350" t="str">
        <f t="shared" si="19"/>
        <v/>
      </c>
      <c r="BG77" s="351" t="str">
        <f t="shared" si="20"/>
        <v/>
      </c>
      <c r="BH77" s="352" t="str">
        <f>IF(Table1[[#This Row],[Hospital name (Autofills)]]="","",IFERROR($N77*($G$10+1)^BH$28,0))</f>
        <v/>
      </c>
      <c r="BI77" s="353" t="str">
        <f>IF(Table1[[#This Row],[Hospital name (Autofills)]]="","",IFERROR($N77*($G$10+1)^BI$28,0))</f>
        <v/>
      </c>
      <c r="BJ77" s="353" t="str">
        <f>IF(Table1[[#This Row],[Hospital name (Autofills)]]="","",IFERROR($N77*($G$10+1)^BJ$28,0))</f>
        <v/>
      </c>
      <c r="BK77" s="353" t="str">
        <f>IF(Table1[[#This Row],[Hospital name (Autofills)]]="","",IFERROR($N77*($G$10+1)^BK$28,0))</f>
        <v/>
      </c>
      <c r="BL77" s="353" t="str">
        <f>IF(Table1[[#This Row],[Hospital name (Autofills)]]="","",IFERROR($N77*($G$10+1)^BL$28,0))</f>
        <v/>
      </c>
      <c r="BM77" s="353" t="str">
        <f>IF(Table1[[#This Row],[Hospital name (Autofills)]]="","",IFERROR($N77*($G$10+1)^BM$28,0))</f>
        <v/>
      </c>
      <c r="BN77" s="353" t="str">
        <f>IF(Table1[[#This Row],[Hospital name (Autofills)]]="","",IFERROR($N77*($G$10+1)^BN$28,0))</f>
        <v/>
      </c>
      <c r="BO77" s="353" t="str">
        <f>IF(Table1[[#This Row],[Hospital name (Autofills)]]="","",IFERROR($N77*($G$10+1)^BO$28,0))</f>
        <v/>
      </c>
      <c r="BP77" s="353" t="str">
        <f>IF(Table1[[#This Row],[Hospital name (Autofills)]]="","",IFERROR($N77*($G$10+1)^BP$28,0))</f>
        <v/>
      </c>
      <c r="BQ77" s="354" t="str">
        <f>IF(Table1[[#This Row],[Hospital name (Autofills)]]="","",IFERROR($N77*($G$10+1)^BQ$28,0))</f>
        <v/>
      </c>
      <c r="BR77" s="357" t="str">
        <f>IF(Table1[[#This Row],[Hospital name (Autofills)]]="","",IFERROR(($O77*((1+$G$9)^(BR$28)))*(AB77),0))</f>
        <v/>
      </c>
      <c r="BS77" s="362" t="str">
        <f>IF(Table1[[#This Row],[Hospital name (Autofills)]]="","",IFERROR(($O77*((1+$G$9)^(BS$28)))*(AC77),0))</f>
        <v/>
      </c>
      <c r="BT77" s="362" t="str">
        <f>IF(Table1[[#This Row],[Hospital name (Autofills)]]="","",IFERROR(($O77*((1+$G$9)^(BT$28)))*(AD77),0))</f>
        <v/>
      </c>
      <c r="BU77" s="362" t="str">
        <f>IF(Table1[[#This Row],[Hospital name (Autofills)]]="","",IFERROR(($O77*((1+$G$9)^(BU$28)))*(AE77),0))</f>
        <v/>
      </c>
      <c r="BV77" s="362" t="str">
        <f>IF(Table1[[#This Row],[Hospital name (Autofills)]]="","",IFERROR(($O77*((1+$G$9)^(BV$28)))*(AF77),0))</f>
        <v/>
      </c>
      <c r="BW77" s="362" t="str">
        <f>IF(Table1[[#This Row],[Hospital name (Autofills)]]="","",IFERROR(($O77*((1+$G$9)^(BW$28)))*(AG77),0))</f>
        <v/>
      </c>
      <c r="BX77" s="362" t="str">
        <f>IF(Table1[[#This Row],[Hospital name (Autofills)]]="","",IFERROR(($O77*((1+$G$9)^(BX$28)))*(AH77),0))</f>
        <v/>
      </c>
      <c r="BY77" s="362" t="str">
        <f>IF(Table1[[#This Row],[Hospital name (Autofills)]]="","",IFERROR(($O77*((1+$G$9)^(BY$28)))*(AI77),0))</f>
        <v/>
      </c>
      <c r="BZ77" s="362" t="str">
        <f>IF(Table1[[#This Row],[Hospital name (Autofills)]]="","",IFERROR(($O77*((1+$G$9)^(BZ$28)))*(AJ77),0))</f>
        <v/>
      </c>
      <c r="CA77" s="370" t="str">
        <f>IF(Table1[[#This Row],[Hospital name (Autofills)]]="","",IFERROR(($O77*((1+$G$9)^(CA$28)))*(AK77),0))</f>
        <v/>
      </c>
      <c r="CB77" s="343" t="str">
        <f>IF(Table1[[#This Row],[Hospital name (Autofills)]]="","",IFERROR(($O77*((1+$G$9)^(CB$28)))*(AM77),0))</f>
        <v/>
      </c>
      <c r="CC77" s="362" t="str">
        <f>IF(Table1[[#This Row],[Hospital name (Autofills)]]="","",IFERROR(($O77*((1+$G$9)^(CC$28)))*(AN77),0))</f>
        <v/>
      </c>
      <c r="CD77" s="362" t="str">
        <f>IF(Table1[[#This Row],[Hospital name (Autofills)]]="","",IFERROR(($O77*((1+$G$9)^(CD$28)))*(AO77),0))</f>
        <v/>
      </c>
      <c r="CE77" s="362" t="str">
        <f>IF(Table1[[#This Row],[Hospital name (Autofills)]]="","",IFERROR(($O77*((1+$G$9)^(CE$28)))*(AP77),0))</f>
        <v/>
      </c>
      <c r="CF77" s="362" t="str">
        <f>IF(Table1[[#This Row],[Hospital name (Autofills)]]="","",IFERROR(($O77*((1+$G$9)^(CF$28)))*(AQ77),0))</f>
        <v/>
      </c>
      <c r="CG77" s="362" t="str">
        <f>IF(Table1[[#This Row],[Hospital name (Autofills)]]="","",IFERROR(($O77*((1+$G$9)^(CG$28)))*(AR77),0))</f>
        <v/>
      </c>
      <c r="CH77" s="362" t="str">
        <f>IF(Table1[[#This Row],[Hospital name (Autofills)]]="","",IFERROR(($O77*((1+$G$9)^(CH$28)))*(AS77),0))</f>
        <v/>
      </c>
      <c r="CI77" s="362" t="str">
        <f>IF(Table1[[#This Row],[Hospital name (Autofills)]]="","",IFERROR(($O77*((1+$G$9)^(CI$28)))*(AT77),0))</f>
        <v/>
      </c>
      <c r="CJ77" s="362" t="str">
        <f>IF(Table1[[#This Row],[Hospital name (Autofills)]]="","",IFERROR(($O77*((1+$G$9)^(CJ$28)))*(AU77),0))</f>
        <v/>
      </c>
      <c r="CK77" s="344" t="str">
        <f>IF(Table1[[#This Row],[Hospital name (Autofills)]]="","",IFERROR(($O77*((1+$G$9)^(CK$28)))*(AV77),0))</f>
        <v/>
      </c>
      <c r="CL77" s="357" t="str">
        <f>IF(Table1[[#This Row],[Hospital name (Autofills)]]="","",IFERROR(($O77*((1+$G$9)^(CL$28)))*(AX77),0))</f>
        <v/>
      </c>
      <c r="CM77" s="362" t="str">
        <f>IF(Table1[[#This Row],[Hospital name (Autofills)]]="","",IFERROR(($O77*((1+$G$9)^(CM$28)))*(AY77),0))</f>
        <v/>
      </c>
      <c r="CN77" s="362" t="str">
        <f>IF(Table1[[#This Row],[Hospital name (Autofills)]]="","",IFERROR(($O77*((1+$G$9)^(CN$28)))*(AZ77),0))</f>
        <v/>
      </c>
      <c r="CO77" s="362" t="str">
        <f>IF(Table1[[#This Row],[Hospital name (Autofills)]]="","",IFERROR(($O77*((1+$G$9)^(CO$28)))*(BA77),0))</f>
        <v/>
      </c>
      <c r="CP77" s="362" t="str">
        <f>IF(Table1[[#This Row],[Hospital name (Autofills)]]="","",IFERROR(($O77*((1+$G$9)^(CP$28)))*(BB77),0))</f>
        <v/>
      </c>
      <c r="CQ77" s="362" t="str">
        <f>IF(Table1[[#This Row],[Hospital name (Autofills)]]="","",IFERROR(($O77*((1+$G$9)^(CQ$28)))*(BC77),0))</f>
        <v/>
      </c>
      <c r="CR77" s="362" t="str">
        <f>IF(Table1[[#This Row],[Hospital name (Autofills)]]="","",IFERROR(($O77*((1+$G$9)^(CR$28)))*(BD77),0))</f>
        <v/>
      </c>
      <c r="CS77" s="362" t="str">
        <f>IF(Table1[[#This Row],[Hospital name (Autofills)]]="","",IFERROR(($O77*((1+$G$9)^(CS$28)))*(BE77),0))</f>
        <v/>
      </c>
      <c r="CT77" s="362" t="str">
        <f>IF(Table1[[#This Row],[Hospital name (Autofills)]]="","",IFERROR(($O77*((1+$G$9)^(CT$28)))*(BF77),0))</f>
        <v/>
      </c>
      <c r="CU77" s="362" t="str">
        <f>IF(Table1[[#This Row],[Hospital name (Autofills)]]="","",IFERROR(($O77*((1+$G$9)^(CU$28)))*(BG77),0))</f>
        <v/>
      </c>
      <c r="CV77" s="371" t="str">
        <f>IF(Table1[[#This Row],[Hospital name (Autofills)]]="","",BH77-BR77)</f>
        <v/>
      </c>
      <c r="CW77" s="372" t="str">
        <f>IF(Table1[[#This Row],[Hospital name (Autofills)]]="","",BI77-BS77)</f>
        <v/>
      </c>
      <c r="CX77" s="372" t="str">
        <f>IF(Table1[[#This Row],[Hospital name (Autofills)]]="","",BJ77-BT77)</f>
        <v/>
      </c>
      <c r="CY77" s="372" t="str">
        <f>IF(Table1[[#This Row],[Hospital name (Autofills)]]="","",BK77-BU77)</f>
        <v/>
      </c>
      <c r="CZ77" s="372" t="str">
        <f>IF(Table1[[#This Row],[Hospital name (Autofills)]]="","",BL77-BV77)</f>
        <v/>
      </c>
      <c r="DA77" s="372" t="str">
        <f>IF(Table1[[#This Row],[Hospital name (Autofills)]]="","",BM77-BW77)</f>
        <v/>
      </c>
      <c r="DB77" s="372" t="str">
        <f>IF(Table1[[#This Row],[Hospital name (Autofills)]]="","",BN77-BX77)</f>
        <v/>
      </c>
      <c r="DC77" s="372" t="str">
        <f>IF(Table1[[#This Row],[Hospital name (Autofills)]]="","",BO77-BY77)</f>
        <v/>
      </c>
      <c r="DD77" s="372" t="str">
        <f>IF(Table1[[#This Row],[Hospital name (Autofills)]]="","",BP77-BZ77)</f>
        <v/>
      </c>
      <c r="DE77" s="373" t="str">
        <f>IF(Table1[[#This Row],[Hospital name (Autofills)]]="","",BQ77-CA77)</f>
        <v/>
      </c>
      <c r="DF77" s="375" t="str">
        <f>IF(Table1[[#This Row],[Hospital name (Autofills)]]="","",SUM(Table1[[#This Row],[Year 1 Savings with Price Growth Cap Alone (millions)]:[Year 10 Savings with Price Growth Cap Alone (millions)]]))</f>
        <v/>
      </c>
      <c r="DG77" s="376" t="str">
        <f>IF(Table1[[#This Row],[Hospital name (Autofills)]]="","",BH77-CB77)</f>
        <v/>
      </c>
      <c r="DH77" s="377" t="str">
        <f>IF(Table1[[#This Row],[Hospital name (Autofills)]]="","",BI77-CC77)</f>
        <v/>
      </c>
      <c r="DI77" s="377" t="str">
        <f>IF(Table1[[#This Row],[Hospital name (Autofills)]]="","",BJ77-CD77)</f>
        <v/>
      </c>
      <c r="DJ77" s="377" t="str">
        <f>IF(Table1[[#This Row],[Hospital name (Autofills)]]="","",BK77-CE77)</f>
        <v/>
      </c>
      <c r="DK77" s="377" t="str">
        <f>IF(Table1[[#This Row],[Hospital name (Autofills)]]="","",BL77-CF77)</f>
        <v/>
      </c>
      <c r="DL77" s="377" t="str">
        <f>IF(Table1[[#This Row],[Hospital name (Autofills)]]="","",BM77-CG77)</f>
        <v/>
      </c>
      <c r="DM77" s="377" t="str">
        <f>IF(Table1[[#This Row],[Hospital name (Autofills)]]="","",BN77-CH77)</f>
        <v/>
      </c>
      <c r="DN77" s="377" t="str">
        <f>IF(Table1[[#This Row],[Hospital name (Autofills)]]="","",BO77-CI77)</f>
        <v/>
      </c>
      <c r="DO77" s="377" t="str">
        <f>IF(Table1[[#This Row],[Hospital name (Autofills)]]="","",BP77-CJ77)</f>
        <v/>
      </c>
      <c r="DP77" s="377" t="str">
        <f>IF(Table1[[#This Row],[Hospital name (Autofills)]]="","",BQ77-CK77)</f>
        <v/>
      </c>
      <c r="DQ77" s="344" t="str">
        <f>IF(Table1[[#This Row],[Hospital name (Autofills)]]="","",SUM(Table1[[#This Row],[Year 1 Savings with Price Growth Cap + Price Cap (No Glide Path) (millions)]:[Year 10 Savings with Price Growth Cap + Price Cap (No Glide Path) (millions)]]))</f>
        <v/>
      </c>
      <c r="DR77" s="363" t="str">
        <f>IF(Table1[[#This Row],[Hospital name (Autofills)]]="","",BH77-CL77)</f>
        <v/>
      </c>
      <c r="DS77" s="364" t="str">
        <f>IF(Table1[[#This Row],[Hospital name (Autofills)]]="","",BI77-CM77)</f>
        <v/>
      </c>
      <c r="DT77" s="364" t="str">
        <f>IF(Table1[[#This Row],[Hospital name (Autofills)]]="","",BJ77-CN77)</f>
        <v/>
      </c>
      <c r="DU77" s="364" t="str">
        <f>IF(Table1[[#This Row],[Hospital name (Autofills)]]="","",BK77-CO77)</f>
        <v/>
      </c>
      <c r="DV77" s="364" t="str">
        <f>IF(Table1[[#This Row],[Hospital name (Autofills)]]="","",BL77-CP77)</f>
        <v/>
      </c>
      <c r="DW77" s="364" t="str">
        <f>IF(Table1[[#This Row],[Hospital name (Autofills)]]="","",BM77-CQ77)</f>
        <v/>
      </c>
      <c r="DX77" s="364" t="str">
        <f>IF(Table1[[#This Row],[Hospital name (Autofills)]]="","",BN77-CR77)</f>
        <v/>
      </c>
      <c r="DY77" s="364" t="str">
        <f>IF(Table1[[#This Row],[Hospital name (Autofills)]]="","",BO77-CS77)</f>
        <v/>
      </c>
      <c r="DZ77" s="364" t="str">
        <f>IF(Table1[[#This Row],[Hospital name (Autofills)]]="","",BP77-CT77)</f>
        <v/>
      </c>
      <c r="EA77" s="364" t="str">
        <f>IF(Table1[[#This Row],[Hospital name (Autofills)]]="","",BQ77-CU77)</f>
        <v/>
      </c>
      <c r="EB77" s="365" t="str">
        <f>IF(Table1[[#This Row],[Hospital name (Autofills)]]="","",SUM(Table1[[#This Row],[Year 1 Savings with Price Growth Cap + Price Cap Glide Path (millions)]:[Year 10 Savings with Price Growth Cap + Price Cap Glide Path (millions)]]))</f>
        <v/>
      </c>
      <c r="ED77" s="131"/>
    </row>
    <row r="78" spans="2:134" ht="12" customHeight="1">
      <c r="B78" s="292"/>
      <c r="C78" s="337" t="str">
        <f>IF(B78=0,"",_xlfn.XLOOKUP(B78,'4. User Repricing Data'!A:A,'4. User Repricing Data'!B:B,""))</f>
        <v/>
      </c>
      <c r="D78" s="292" t="str">
        <f>IF(B78=0,"",_xlfn.XLOOKUP(B78,'4. User Repricing Data'!A:A,'4. User Repricing Data'!D:D,""))</f>
        <v/>
      </c>
      <c r="E78" s="108" t="str">
        <f>IF(B78=0,"",_xlfn.XLOOKUP(B78,'4. User Repricing Data'!A:A,'4. User Repricing Data'!F:F,""))</f>
        <v/>
      </c>
      <c r="F78" s="338" t="str">
        <f>IF(B78=0,"",_xlfn.XLOOKUP(B78,'4. User Repricing Data'!A:A,'4. User Repricing Data'!E:E,""))</f>
        <v/>
      </c>
      <c r="G78" s="108" t="str">
        <f>IF(G$29="CAH",Table1[[#This Row],[CAH? (Y/N) (Autofills)]],"")</f>
        <v/>
      </c>
      <c r="H78" s="109" t="str">
        <f>IF(H$29="CAH",Table1[[#This Row],[CAH? (Y/N) (Autofills)]],"")</f>
        <v/>
      </c>
      <c r="I78" s="366" t="str">
        <f>IF(Table1[[#This Row],[Hospital name (Autofills)]]="","",IF(OR(AND(G78="Y",$G$17="Y"),AND(H78="Y",$G$18="Y")),"Y","N"))</f>
        <v/>
      </c>
      <c r="J78" s="366" t="str">
        <f>IF(Table1[[#This Row],[Hospital name (Autofills)]]="","",IF(OR(AND(G78="Y",$G$22="Y",$G$19="Y"),AND(H78="Y",$G$23="Y",$G$19="Y")),"Y","N"))</f>
        <v/>
      </c>
      <c r="K78" s="364" t="str">
        <f>IF(Table1[[#This Row],[Hospital name (Autofills)]]="","",_xlfn.XLOOKUP(B78,'4. User Repricing Data'!A:A,'4. User Repricing Data'!G:G))</f>
        <v/>
      </c>
      <c r="L78" s="364" t="str">
        <f>IF(Table1[[#This Row],[Hospital name (Autofills)]]="","",_xlfn.XLOOKUP(B78,'4. User Repricing Data'!A:A,'4. User Repricing Data'!H:H))</f>
        <v/>
      </c>
      <c r="M78" s="342" t="str">
        <f>IF(Table1[[#This Row],[Hospital name (Autofills)]]="","",((1+G$7)^G$6-1))</f>
        <v/>
      </c>
      <c r="N78" s="343" t="str">
        <f>IF(Table1[[#This Row],[Hospital name (Autofills)]]="","",IFERROR(K78*(1+Table1[[#This Row],[Cumulative Inflation Adjustment (Autofills)]]),0))</f>
        <v/>
      </c>
      <c r="O78" s="344" t="str">
        <f>IF(Table1[[#This Row],[Hospital name (Autofills)]]="","",IFERROR(L78*(1+Table1[[#This Row],[Cumulative Inflation Adjustment (Autofills)]]),0))</f>
        <v/>
      </c>
      <c r="P78" s="345" t="str">
        <f>IF(Table1[[#This Row],[Hospital name (Autofills)]]="","",IFERROR(N78/O78,0))</f>
        <v/>
      </c>
      <c r="Q78" s="346" t="str">
        <f>IF(Table1[[#This Row],[Hospital name (Autofills)]]="","",IFERROR(($N78*($G$10+1)^Q$28)/($O78*($G$9+1)^Q$28),0))</f>
        <v/>
      </c>
      <c r="R78" s="346" t="str">
        <f>IF(Table1[[#This Row],[Hospital name (Autofills)]]="","",IFERROR(($N78*($G$10+1)^R$28)/($O78*($G$9+1)^R$28),0))</f>
        <v/>
      </c>
      <c r="S78" s="346" t="str">
        <f>IF(Table1[[#This Row],[Hospital name (Autofills)]]="","",IFERROR(($N78*($G$10+1)^S$28)/($O78*($G$9+1)^S$28),0))</f>
        <v/>
      </c>
      <c r="T78" s="346" t="str">
        <f>IF(Table1[[#This Row],[Hospital name (Autofills)]]="","",IFERROR(($N78*($G$10+1)^T$28)/($O78*($G$9+1)^T$28),0))</f>
        <v/>
      </c>
      <c r="U78" s="346" t="str">
        <f>IF(Table1[[#This Row],[Hospital name (Autofills)]]="","",IFERROR(($N78*($G$10+1)^U$28)/($O78*($G$9+1)^U$28),0))</f>
        <v/>
      </c>
      <c r="V78" s="346" t="str">
        <f>IF(Table1[[#This Row],[Hospital name (Autofills)]]="","",IFERROR(($N78*($G$10+1)^V$28)/($O78*($G$9+1)^V$28),0))</f>
        <v/>
      </c>
      <c r="W78" s="346" t="str">
        <f>IF(Table1[[#This Row],[Hospital name (Autofills)]]="","",IFERROR(($N78*($G$10+1)^W$28)/($O78*($G$9+1)^W$28),0))</f>
        <v/>
      </c>
      <c r="X78" s="346" t="str">
        <f>IF(Table1[[#This Row],[Hospital name (Autofills)]]="","",IFERROR(($N78*($G$10+1)^X$28)/($O78*($G$9+1)^X$28),0))</f>
        <v/>
      </c>
      <c r="Y78" s="346" t="str">
        <f>IF(Table1[[#This Row],[Hospital name (Autofills)]]="","",IFERROR(($N78*($G$10+1)^Y$28)/($O78*($G$9+1)^Y$28),0))</f>
        <v/>
      </c>
      <c r="Z78" s="346" t="str">
        <f>IF(Table1[[#This Row],[Hospital name (Autofills)]]="","",IFERROR(($N78*($G$10+1)^Z$28)/($O78*($G$9+1)^Z$28),0))</f>
        <v/>
      </c>
      <c r="AA78" s="345" t="str">
        <f>IF(Table1[[#This Row],[Hospital name (Autofills)]]="","",IFERROR(N78/O78,0))</f>
        <v/>
      </c>
      <c r="AB78" s="368" t="str">
        <f>IF(Table1[[#This Row],[Hospital name (Autofills)]]="","",IFERROR(IF($J78="Y",Q78,IF($G$19="N",Q78,($N78*($G$10+1)^IF(AB$28&lt;$G$21,AB$28,$G$21-1)*($G$20+1)^(MAX((AB$28-$G$21+1),0)))/($O78*($G$9+1)^AB$28))),0))</f>
        <v/>
      </c>
      <c r="AC78" s="368" t="str">
        <f>IF(Table1[[#This Row],[Hospital name (Autofills)]]="","",IFERROR(IF($J78="Y",R78,IF($G$19="N",R78,($N78*($G$10+1)^IF(AC$28&lt;$G$21,AC$28,$G$21-1)*($G$20+1)^(MAX((AC$28-$G$21+1),0)))/($O78*($G$9+1)^AC$28))),0))</f>
        <v/>
      </c>
      <c r="AD78" s="368" t="str">
        <f>IF(Table1[[#This Row],[Hospital name (Autofills)]]="","",IFERROR(IF($J78="Y",S78,IF($G$19="N",S78,($N78*($G$10+1)^IF(AD$28&lt;$G$21,AD$28,$G$21-1)*($G$20+1)^(MAX((AD$28-$G$21+1),0)))/($O78*($G$9+1)^AD$28))),0))</f>
        <v/>
      </c>
      <c r="AE78" s="368" t="str">
        <f>IF(Table1[[#This Row],[Hospital name (Autofills)]]="","",IFERROR(IF($J78="Y",T78,IF($G$19="N",T78,($N78*($G$10+1)^IF(AE$28&lt;$G$21,AE$28,$G$21-1)*($G$20+1)^(MAX((AE$28-$G$21+1),0)))/($O78*($G$9+1)^AE$28))),0))</f>
        <v/>
      </c>
      <c r="AF78" s="368" t="str">
        <f>IF(Table1[[#This Row],[Hospital name (Autofills)]]="","",IFERROR(IF($J78="Y",U78,IF($G$19="N",U78,($N78*($G$10+1)^IF(AF$28&lt;$G$21,AF$28,$G$21-1)*($G$20+1)^(MAX((AF$28-$G$21+1),0)))/($O78*($G$9+1)^AF$28))),0))</f>
        <v/>
      </c>
      <c r="AG78" s="368" t="str">
        <f>IF(Table1[[#This Row],[Hospital name (Autofills)]]="","",IFERROR(IF($J78="Y",V78,IF($G$19="N",V78,($N78*($G$10+1)^IF(AG$28&lt;$G$21,AG$28,$G$21-1)*($G$20+1)^(MAX((AG$28-$G$21+1),0)))/($O78*($G$9+1)^AG$28))),0))</f>
        <v/>
      </c>
      <c r="AH78" s="368" t="str">
        <f>IF(Table1[[#This Row],[Hospital name (Autofills)]]="","",IFERROR(IF($J78="Y",W78,IF($G$19="N",W78,($N78*($G$10+1)^IF(AH$28&lt;$G$21,AH$28,$G$21-1)*($G$20+1)^(MAX((AH$28-$G$21+1),0)))/($O78*($G$9+1)^AH$28))),0))</f>
        <v/>
      </c>
      <c r="AI78" s="368" t="str">
        <f>IF(Table1[[#This Row],[Hospital name (Autofills)]]="","",IFERROR(IF($J78="Y",X78,IF($G$19="N",X78,($N78*($G$10+1)^IF(AI$28&lt;$G$21,AI$28,$G$21-1)*($G$20+1)^(MAX((AI$28-$G$21+1),0)))/($O78*($G$9+1)^AI$28))),0))</f>
        <v/>
      </c>
      <c r="AJ78" s="368" t="str">
        <f>IF(Table1[[#This Row],[Hospital name (Autofills)]]="","",IFERROR(IF($J78="Y",Y78,IF($G$19="N",Y78,($N78*($G$10+1)^IF(AJ$28&lt;$G$21,AJ$28,$G$21-1)*($G$20+1)^(MAX((AJ$28-$G$21+1),0)))/($O78*($G$9+1)^AJ$28))),0))</f>
        <v/>
      </c>
      <c r="AK78" s="368" t="str">
        <f>IF(Table1[[#This Row],[Hospital name (Autofills)]]="","",IFERROR(IF($J78="Y",Z78,IF($G$19="N",Z78,($N78*($G$10+1)^IF(AK$28&lt;$G$21,AK$28,$G$21-1)*($G$20+1)^(MAX((AK$28-$G$21+1),0)))/($O78*($G$9+1)^AK$28))),0))</f>
        <v/>
      </c>
      <c r="AL78" s="349" t="str">
        <f t="shared" si="0"/>
        <v/>
      </c>
      <c r="AM78" s="350" t="str">
        <f>IF(Table1[[#This Row],[Hospital name (Autofills)]]="","",IF(AND($I78="Y", $G$17="Y"), AB78,
    IF(OR(AND($G$13="Y", AM$28 &gt;= $G$14), $G$13="N"),
        IF(OR(AB78 &gt;= $G$12, AL78 = $G$12),
            $G$12,
            AB78),
        AB78))
)</f>
        <v/>
      </c>
      <c r="AN78" s="350" t="str">
        <f>IF(Table1[[#This Row],[Hospital name (Autofills)]]="","",IF(AND($I78="Y", $G$17="Y"), AC78,
    IF(OR(AND($G$13="Y", AN$28 &gt;= $G$14), $G$13="N"),
        IF(OR(AC78 &gt;= $G$12, AM78 = $G$12),
            $G$12,
            AC78),
        AC78)
))</f>
        <v/>
      </c>
      <c r="AO78" s="350" t="str">
        <f>IF(Table1[[#This Row],[Hospital name (Autofills)]]="","",IF(AND($I78="Y", $G$17="Y"), AD78,
    IF(OR(AND($G$13="Y", AO$28 &gt;= $G$14), $G$13="N"),
        IF(OR(AD78 &gt;= $G$12, AN78 = $G$12),
            MIN(AD78,$G$12),
            AD78),
        AD78)
))</f>
        <v/>
      </c>
      <c r="AP78" s="350" t="str">
        <f>IF(Table1[[#This Row],[Hospital name (Autofills)]]="","",IF(AND($I78="Y", $G$17="Y"), AE78,
    IF(OR(AND($G$13="Y", AP$28 &gt;= $G$14), $G$13="N"),
        IF(OR(AE78 &gt;= $G$12, AO78 = $G$12),
            MIN(AE78,$G$12),
            AE78),
        AE78)
))</f>
        <v/>
      </c>
      <c r="AQ78" s="350" t="str">
        <f>IF(Table1[[#This Row],[Hospital name (Autofills)]]="","",IF(AND($I78="Y", $G$17="Y"), AF78,
    IF(OR(AND($G$13="Y", AQ$28 &gt;= $G$14), $G$13="N"),
        IF(OR(AF78 &gt;= $G$12, AP78 = $G$12),
            MIN(AF78,$G$12),
            AF78),
        AF78)
))</f>
        <v/>
      </c>
      <c r="AR78" s="350" t="str">
        <f>IF(Table1[[#This Row],[Hospital name (Autofills)]]="","",IF(AND($I78="Y", $G$17="Y"), AG78,
    IF(OR(AND($G$13="Y", AR$28 &gt;= $G$14), $G$13="N"),
        IF(OR(AG78 &gt;= $G$12, AQ78 = $G$12),
            MIN(AG78,$G$12),
            AG78),
        AG78)
))</f>
        <v/>
      </c>
      <c r="AS78" s="350" t="str">
        <f>IF(Table1[[#This Row],[Hospital name (Autofills)]]="","",IF(AND($I78="Y", $G$17="Y"), AH78,
    IF(OR(AND($G$13="Y", AS$28 &gt;= $G$14), $G$13="N"),
        IF(OR(AH78 &gt;= $G$12, AR78 = $G$12),
            MIN(AH78,$G$12),
            AH78),
        AH78)
))</f>
        <v/>
      </c>
      <c r="AT78" s="350" t="str">
        <f>IF(Table1[[#This Row],[Hospital name (Autofills)]]="","",IF(AND($I78="Y", $G$17="Y"), AI78,
    IF(OR(AND($G$13="Y", AT$28 &gt;= $G$14), $G$13="N"),
        IF(OR(AI78 &gt;= $G$12, AS78 = $G$12),
            MIN(AI78,$G$12),
            AI78),
        AI78)
))</f>
        <v/>
      </c>
      <c r="AU78" s="350" t="str">
        <f>IF(Table1[[#This Row],[Hospital name (Autofills)]]="","",IF(AND($I78="Y", $G$17="Y"), AJ78,
    IF(OR(AND($G$13="Y", AU$28 &gt;= $G$14), $G$13="N"),
        IF(OR(AJ78 &gt;= $G$12, AT78 = $G$12),
            MIN(AJ78,$G$12),
            AJ78),
        AJ78)
))</f>
        <v/>
      </c>
      <c r="AV78" s="350" t="str">
        <f>IF(Table1[[#This Row],[Hospital name (Autofills)]]="","",IF(AND($I78="Y", $G$17="Y"), AK78,
    IF(OR(AND($G$13="Y", AV$28 &gt;= $G$14), $G$13="N"),
        IF(OR(AK78 &gt;= $G$12, AU78 = $G$12),
            MIN(AK78,$G$12),
            AK78),
        AK78)
))</f>
        <v/>
      </c>
      <c r="AW78" s="345" t="str">
        <f>IFERROR(Table1[[#This Row],[Year 0 Relative Price]],"")</f>
        <v/>
      </c>
      <c r="AX78" s="350" t="str">
        <f t="shared" si="11"/>
        <v/>
      </c>
      <c r="AY78" s="350" t="str">
        <f t="shared" si="12"/>
        <v/>
      </c>
      <c r="AZ78" s="350" t="str">
        <f t="shared" si="13"/>
        <v/>
      </c>
      <c r="BA78" s="350" t="str">
        <f t="shared" si="14"/>
        <v/>
      </c>
      <c r="BB78" s="350" t="str">
        <f t="shared" si="15"/>
        <v/>
      </c>
      <c r="BC78" s="350" t="str">
        <f t="shared" si="16"/>
        <v/>
      </c>
      <c r="BD78" s="350" t="str">
        <f t="shared" si="17"/>
        <v/>
      </c>
      <c r="BE78" s="350" t="str">
        <f t="shared" si="18"/>
        <v/>
      </c>
      <c r="BF78" s="350" t="str">
        <f t="shared" si="19"/>
        <v/>
      </c>
      <c r="BG78" s="351" t="str">
        <f t="shared" si="20"/>
        <v/>
      </c>
      <c r="BH78" s="352" t="str">
        <f>IF(Table1[[#This Row],[Hospital name (Autofills)]]="","",IFERROR($N78*($G$10+1)^BH$28,0))</f>
        <v/>
      </c>
      <c r="BI78" s="353" t="str">
        <f>IF(Table1[[#This Row],[Hospital name (Autofills)]]="","",IFERROR($N78*($G$10+1)^BI$28,0))</f>
        <v/>
      </c>
      <c r="BJ78" s="353" t="str">
        <f>IF(Table1[[#This Row],[Hospital name (Autofills)]]="","",IFERROR($N78*($G$10+1)^BJ$28,0))</f>
        <v/>
      </c>
      <c r="BK78" s="353" t="str">
        <f>IF(Table1[[#This Row],[Hospital name (Autofills)]]="","",IFERROR($N78*($G$10+1)^BK$28,0))</f>
        <v/>
      </c>
      <c r="BL78" s="353" t="str">
        <f>IF(Table1[[#This Row],[Hospital name (Autofills)]]="","",IFERROR($N78*($G$10+1)^BL$28,0))</f>
        <v/>
      </c>
      <c r="BM78" s="353" t="str">
        <f>IF(Table1[[#This Row],[Hospital name (Autofills)]]="","",IFERROR($N78*($G$10+1)^BM$28,0))</f>
        <v/>
      </c>
      <c r="BN78" s="353" t="str">
        <f>IF(Table1[[#This Row],[Hospital name (Autofills)]]="","",IFERROR($N78*($G$10+1)^BN$28,0))</f>
        <v/>
      </c>
      <c r="BO78" s="353" t="str">
        <f>IF(Table1[[#This Row],[Hospital name (Autofills)]]="","",IFERROR($N78*($G$10+1)^BO$28,0))</f>
        <v/>
      </c>
      <c r="BP78" s="353" t="str">
        <f>IF(Table1[[#This Row],[Hospital name (Autofills)]]="","",IFERROR($N78*($G$10+1)^BP$28,0))</f>
        <v/>
      </c>
      <c r="BQ78" s="354" t="str">
        <f>IF(Table1[[#This Row],[Hospital name (Autofills)]]="","",IFERROR($N78*($G$10+1)^BQ$28,0))</f>
        <v/>
      </c>
      <c r="BR78" s="357" t="str">
        <f>IF(Table1[[#This Row],[Hospital name (Autofills)]]="","",IFERROR(($O78*((1+$G$9)^(BR$28)))*(AB78),0))</f>
        <v/>
      </c>
      <c r="BS78" s="362" t="str">
        <f>IF(Table1[[#This Row],[Hospital name (Autofills)]]="","",IFERROR(($O78*((1+$G$9)^(BS$28)))*(AC78),0))</f>
        <v/>
      </c>
      <c r="BT78" s="362" t="str">
        <f>IF(Table1[[#This Row],[Hospital name (Autofills)]]="","",IFERROR(($O78*((1+$G$9)^(BT$28)))*(AD78),0))</f>
        <v/>
      </c>
      <c r="BU78" s="362" t="str">
        <f>IF(Table1[[#This Row],[Hospital name (Autofills)]]="","",IFERROR(($O78*((1+$G$9)^(BU$28)))*(AE78),0))</f>
        <v/>
      </c>
      <c r="BV78" s="362" t="str">
        <f>IF(Table1[[#This Row],[Hospital name (Autofills)]]="","",IFERROR(($O78*((1+$G$9)^(BV$28)))*(AF78),0))</f>
        <v/>
      </c>
      <c r="BW78" s="362" t="str">
        <f>IF(Table1[[#This Row],[Hospital name (Autofills)]]="","",IFERROR(($O78*((1+$G$9)^(BW$28)))*(AG78),0))</f>
        <v/>
      </c>
      <c r="BX78" s="362" t="str">
        <f>IF(Table1[[#This Row],[Hospital name (Autofills)]]="","",IFERROR(($O78*((1+$G$9)^(BX$28)))*(AH78),0))</f>
        <v/>
      </c>
      <c r="BY78" s="362" t="str">
        <f>IF(Table1[[#This Row],[Hospital name (Autofills)]]="","",IFERROR(($O78*((1+$G$9)^(BY$28)))*(AI78),0))</f>
        <v/>
      </c>
      <c r="BZ78" s="362" t="str">
        <f>IF(Table1[[#This Row],[Hospital name (Autofills)]]="","",IFERROR(($O78*((1+$G$9)^(BZ$28)))*(AJ78),0))</f>
        <v/>
      </c>
      <c r="CA78" s="370" t="str">
        <f>IF(Table1[[#This Row],[Hospital name (Autofills)]]="","",IFERROR(($O78*((1+$G$9)^(CA$28)))*(AK78),0))</f>
        <v/>
      </c>
      <c r="CB78" s="343" t="str">
        <f>IF(Table1[[#This Row],[Hospital name (Autofills)]]="","",IFERROR(($O78*((1+$G$9)^(CB$28)))*(AM78),0))</f>
        <v/>
      </c>
      <c r="CC78" s="362" t="str">
        <f>IF(Table1[[#This Row],[Hospital name (Autofills)]]="","",IFERROR(($O78*((1+$G$9)^(CC$28)))*(AN78),0))</f>
        <v/>
      </c>
      <c r="CD78" s="362" t="str">
        <f>IF(Table1[[#This Row],[Hospital name (Autofills)]]="","",IFERROR(($O78*((1+$G$9)^(CD$28)))*(AO78),0))</f>
        <v/>
      </c>
      <c r="CE78" s="362" t="str">
        <f>IF(Table1[[#This Row],[Hospital name (Autofills)]]="","",IFERROR(($O78*((1+$G$9)^(CE$28)))*(AP78),0))</f>
        <v/>
      </c>
      <c r="CF78" s="362" t="str">
        <f>IF(Table1[[#This Row],[Hospital name (Autofills)]]="","",IFERROR(($O78*((1+$G$9)^(CF$28)))*(AQ78),0))</f>
        <v/>
      </c>
      <c r="CG78" s="362" t="str">
        <f>IF(Table1[[#This Row],[Hospital name (Autofills)]]="","",IFERROR(($O78*((1+$G$9)^(CG$28)))*(AR78),0))</f>
        <v/>
      </c>
      <c r="CH78" s="362" t="str">
        <f>IF(Table1[[#This Row],[Hospital name (Autofills)]]="","",IFERROR(($O78*((1+$G$9)^(CH$28)))*(AS78),0))</f>
        <v/>
      </c>
      <c r="CI78" s="362" t="str">
        <f>IF(Table1[[#This Row],[Hospital name (Autofills)]]="","",IFERROR(($O78*((1+$G$9)^(CI$28)))*(AT78),0))</f>
        <v/>
      </c>
      <c r="CJ78" s="362" t="str">
        <f>IF(Table1[[#This Row],[Hospital name (Autofills)]]="","",IFERROR(($O78*((1+$G$9)^(CJ$28)))*(AU78),0))</f>
        <v/>
      </c>
      <c r="CK78" s="344" t="str">
        <f>IF(Table1[[#This Row],[Hospital name (Autofills)]]="","",IFERROR(($O78*((1+$G$9)^(CK$28)))*(AV78),0))</f>
        <v/>
      </c>
      <c r="CL78" s="357" t="str">
        <f>IF(Table1[[#This Row],[Hospital name (Autofills)]]="","",IFERROR(($O78*((1+$G$9)^(CL$28)))*(AX78),0))</f>
        <v/>
      </c>
      <c r="CM78" s="362" t="str">
        <f>IF(Table1[[#This Row],[Hospital name (Autofills)]]="","",IFERROR(($O78*((1+$G$9)^(CM$28)))*(AY78),0))</f>
        <v/>
      </c>
      <c r="CN78" s="362" t="str">
        <f>IF(Table1[[#This Row],[Hospital name (Autofills)]]="","",IFERROR(($O78*((1+$G$9)^(CN$28)))*(AZ78),0))</f>
        <v/>
      </c>
      <c r="CO78" s="362" t="str">
        <f>IF(Table1[[#This Row],[Hospital name (Autofills)]]="","",IFERROR(($O78*((1+$G$9)^(CO$28)))*(BA78),0))</f>
        <v/>
      </c>
      <c r="CP78" s="362" t="str">
        <f>IF(Table1[[#This Row],[Hospital name (Autofills)]]="","",IFERROR(($O78*((1+$G$9)^(CP$28)))*(BB78),0))</f>
        <v/>
      </c>
      <c r="CQ78" s="362" t="str">
        <f>IF(Table1[[#This Row],[Hospital name (Autofills)]]="","",IFERROR(($O78*((1+$G$9)^(CQ$28)))*(BC78),0))</f>
        <v/>
      </c>
      <c r="CR78" s="362" t="str">
        <f>IF(Table1[[#This Row],[Hospital name (Autofills)]]="","",IFERROR(($O78*((1+$G$9)^(CR$28)))*(BD78),0))</f>
        <v/>
      </c>
      <c r="CS78" s="362" t="str">
        <f>IF(Table1[[#This Row],[Hospital name (Autofills)]]="","",IFERROR(($O78*((1+$G$9)^(CS$28)))*(BE78),0))</f>
        <v/>
      </c>
      <c r="CT78" s="362" t="str">
        <f>IF(Table1[[#This Row],[Hospital name (Autofills)]]="","",IFERROR(($O78*((1+$G$9)^(CT$28)))*(BF78),0))</f>
        <v/>
      </c>
      <c r="CU78" s="362" t="str">
        <f>IF(Table1[[#This Row],[Hospital name (Autofills)]]="","",IFERROR(($O78*((1+$G$9)^(CU$28)))*(BG78),0))</f>
        <v/>
      </c>
      <c r="CV78" s="371" t="str">
        <f>IF(Table1[[#This Row],[Hospital name (Autofills)]]="","",BH78-BR78)</f>
        <v/>
      </c>
      <c r="CW78" s="372" t="str">
        <f>IF(Table1[[#This Row],[Hospital name (Autofills)]]="","",BI78-BS78)</f>
        <v/>
      </c>
      <c r="CX78" s="372" t="str">
        <f>IF(Table1[[#This Row],[Hospital name (Autofills)]]="","",BJ78-BT78)</f>
        <v/>
      </c>
      <c r="CY78" s="372" t="str">
        <f>IF(Table1[[#This Row],[Hospital name (Autofills)]]="","",BK78-BU78)</f>
        <v/>
      </c>
      <c r="CZ78" s="372" t="str">
        <f>IF(Table1[[#This Row],[Hospital name (Autofills)]]="","",BL78-BV78)</f>
        <v/>
      </c>
      <c r="DA78" s="372" t="str">
        <f>IF(Table1[[#This Row],[Hospital name (Autofills)]]="","",BM78-BW78)</f>
        <v/>
      </c>
      <c r="DB78" s="372" t="str">
        <f>IF(Table1[[#This Row],[Hospital name (Autofills)]]="","",BN78-BX78)</f>
        <v/>
      </c>
      <c r="DC78" s="372" t="str">
        <f>IF(Table1[[#This Row],[Hospital name (Autofills)]]="","",BO78-BY78)</f>
        <v/>
      </c>
      <c r="DD78" s="372" t="str">
        <f>IF(Table1[[#This Row],[Hospital name (Autofills)]]="","",BP78-BZ78)</f>
        <v/>
      </c>
      <c r="DE78" s="373" t="str">
        <f>IF(Table1[[#This Row],[Hospital name (Autofills)]]="","",BQ78-CA78)</f>
        <v/>
      </c>
      <c r="DF78" s="375" t="str">
        <f>IF(Table1[[#This Row],[Hospital name (Autofills)]]="","",SUM(Table1[[#This Row],[Year 1 Savings with Price Growth Cap Alone (millions)]:[Year 10 Savings with Price Growth Cap Alone (millions)]]))</f>
        <v/>
      </c>
      <c r="DG78" s="376" t="str">
        <f>IF(Table1[[#This Row],[Hospital name (Autofills)]]="","",BH78-CB78)</f>
        <v/>
      </c>
      <c r="DH78" s="377" t="str">
        <f>IF(Table1[[#This Row],[Hospital name (Autofills)]]="","",BI78-CC78)</f>
        <v/>
      </c>
      <c r="DI78" s="377" t="str">
        <f>IF(Table1[[#This Row],[Hospital name (Autofills)]]="","",BJ78-CD78)</f>
        <v/>
      </c>
      <c r="DJ78" s="377" t="str">
        <f>IF(Table1[[#This Row],[Hospital name (Autofills)]]="","",BK78-CE78)</f>
        <v/>
      </c>
      <c r="DK78" s="377" t="str">
        <f>IF(Table1[[#This Row],[Hospital name (Autofills)]]="","",BL78-CF78)</f>
        <v/>
      </c>
      <c r="DL78" s="377" t="str">
        <f>IF(Table1[[#This Row],[Hospital name (Autofills)]]="","",BM78-CG78)</f>
        <v/>
      </c>
      <c r="DM78" s="377" t="str">
        <f>IF(Table1[[#This Row],[Hospital name (Autofills)]]="","",BN78-CH78)</f>
        <v/>
      </c>
      <c r="DN78" s="377" t="str">
        <f>IF(Table1[[#This Row],[Hospital name (Autofills)]]="","",BO78-CI78)</f>
        <v/>
      </c>
      <c r="DO78" s="377" t="str">
        <f>IF(Table1[[#This Row],[Hospital name (Autofills)]]="","",BP78-CJ78)</f>
        <v/>
      </c>
      <c r="DP78" s="377" t="str">
        <f>IF(Table1[[#This Row],[Hospital name (Autofills)]]="","",BQ78-CK78)</f>
        <v/>
      </c>
      <c r="DQ78" s="344" t="str">
        <f>IF(Table1[[#This Row],[Hospital name (Autofills)]]="","",SUM(Table1[[#This Row],[Year 1 Savings with Price Growth Cap + Price Cap (No Glide Path) (millions)]:[Year 10 Savings with Price Growth Cap + Price Cap (No Glide Path) (millions)]]))</f>
        <v/>
      </c>
      <c r="DR78" s="363" t="str">
        <f>IF(Table1[[#This Row],[Hospital name (Autofills)]]="","",BH78-CL78)</f>
        <v/>
      </c>
      <c r="DS78" s="364" t="str">
        <f>IF(Table1[[#This Row],[Hospital name (Autofills)]]="","",BI78-CM78)</f>
        <v/>
      </c>
      <c r="DT78" s="364" t="str">
        <f>IF(Table1[[#This Row],[Hospital name (Autofills)]]="","",BJ78-CN78)</f>
        <v/>
      </c>
      <c r="DU78" s="364" t="str">
        <f>IF(Table1[[#This Row],[Hospital name (Autofills)]]="","",BK78-CO78)</f>
        <v/>
      </c>
      <c r="DV78" s="364" t="str">
        <f>IF(Table1[[#This Row],[Hospital name (Autofills)]]="","",BL78-CP78)</f>
        <v/>
      </c>
      <c r="DW78" s="364" t="str">
        <f>IF(Table1[[#This Row],[Hospital name (Autofills)]]="","",BM78-CQ78)</f>
        <v/>
      </c>
      <c r="DX78" s="364" t="str">
        <f>IF(Table1[[#This Row],[Hospital name (Autofills)]]="","",BN78-CR78)</f>
        <v/>
      </c>
      <c r="DY78" s="364" t="str">
        <f>IF(Table1[[#This Row],[Hospital name (Autofills)]]="","",BO78-CS78)</f>
        <v/>
      </c>
      <c r="DZ78" s="364" t="str">
        <f>IF(Table1[[#This Row],[Hospital name (Autofills)]]="","",BP78-CT78)</f>
        <v/>
      </c>
      <c r="EA78" s="364" t="str">
        <f>IF(Table1[[#This Row],[Hospital name (Autofills)]]="","",BQ78-CU78)</f>
        <v/>
      </c>
      <c r="EB78" s="365" t="str">
        <f>IF(Table1[[#This Row],[Hospital name (Autofills)]]="","",SUM(Table1[[#This Row],[Year 1 Savings with Price Growth Cap + Price Cap Glide Path (millions)]:[Year 10 Savings with Price Growth Cap + Price Cap Glide Path (millions)]]))</f>
        <v/>
      </c>
      <c r="ED78" s="131"/>
    </row>
    <row r="79" spans="2:134" ht="12" customHeight="1">
      <c r="B79" s="292"/>
      <c r="C79" s="337" t="str">
        <f>IF(B79=0,"",_xlfn.XLOOKUP(B79,'4. User Repricing Data'!A:A,'4. User Repricing Data'!B:B,""))</f>
        <v/>
      </c>
      <c r="D79" s="292" t="str">
        <f>IF(B79=0,"",_xlfn.XLOOKUP(B79,'4. User Repricing Data'!A:A,'4. User Repricing Data'!D:D,""))</f>
        <v/>
      </c>
      <c r="E79" s="108" t="str">
        <f>IF(B79=0,"",_xlfn.XLOOKUP(B79,'4. User Repricing Data'!A:A,'4. User Repricing Data'!F:F,""))</f>
        <v/>
      </c>
      <c r="F79" s="338" t="str">
        <f>IF(B79=0,"",_xlfn.XLOOKUP(B79,'4. User Repricing Data'!A:A,'4. User Repricing Data'!E:E,""))</f>
        <v/>
      </c>
      <c r="G79" s="108" t="str">
        <f>IF(G$29="CAH",Table1[[#This Row],[CAH? (Y/N) (Autofills)]],"")</f>
        <v/>
      </c>
      <c r="H79" s="109" t="str">
        <f>IF(H$29="CAH",Table1[[#This Row],[CAH? (Y/N) (Autofills)]],"")</f>
        <v/>
      </c>
      <c r="I79" s="366" t="str">
        <f>IF(Table1[[#This Row],[Hospital name (Autofills)]]="","",IF(OR(AND(G79="Y",$G$17="Y"),AND(H79="Y",$G$18="Y")),"Y","N"))</f>
        <v/>
      </c>
      <c r="J79" s="366" t="str">
        <f>IF(Table1[[#This Row],[Hospital name (Autofills)]]="","",IF(OR(AND(G79="Y",$G$22="Y",$G$19="Y"),AND(H79="Y",$G$23="Y",$G$19="Y")),"Y","N"))</f>
        <v/>
      </c>
      <c r="K79" s="364" t="str">
        <f>IF(Table1[[#This Row],[Hospital name (Autofills)]]="","",_xlfn.XLOOKUP(B79,'4. User Repricing Data'!A:A,'4. User Repricing Data'!G:G))</f>
        <v/>
      </c>
      <c r="L79" s="364" t="str">
        <f>IF(Table1[[#This Row],[Hospital name (Autofills)]]="","",_xlfn.XLOOKUP(B79,'4. User Repricing Data'!A:A,'4. User Repricing Data'!H:H))</f>
        <v/>
      </c>
      <c r="M79" s="342" t="str">
        <f>IF(Table1[[#This Row],[Hospital name (Autofills)]]="","",((1+G$7)^G$6-1))</f>
        <v/>
      </c>
      <c r="N79" s="343" t="str">
        <f>IF(Table1[[#This Row],[Hospital name (Autofills)]]="","",IFERROR(K79*(1+Table1[[#This Row],[Cumulative Inflation Adjustment (Autofills)]]),0))</f>
        <v/>
      </c>
      <c r="O79" s="344" t="str">
        <f>IF(Table1[[#This Row],[Hospital name (Autofills)]]="","",IFERROR(L79*(1+Table1[[#This Row],[Cumulative Inflation Adjustment (Autofills)]]),0))</f>
        <v/>
      </c>
      <c r="P79" s="345" t="str">
        <f>IF(Table1[[#This Row],[Hospital name (Autofills)]]="","",IFERROR(N79/O79,0))</f>
        <v/>
      </c>
      <c r="Q79" s="346" t="str">
        <f>IF(Table1[[#This Row],[Hospital name (Autofills)]]="","",IFERROR(($N79*($G$10+1)^Q$28)/($O79*($G$9+1)^Q$28),0))</f>
        <v/>
      </c>
      <c r="R79" s="346" t="str">
        <f>IF(Table1[[#This Row],[Hospital name (Autofills)]]="","",IFERROR(($N79*($G$10+1)^R$28)/($O79*($G$9+1)^R$28),0))</f>
        <v/>
      </c>
      <c r="S79" s="346" t="str">
        <f>IF(Table1[[#This Row],[Hospital name (Autofills)]]="","",IFERROR(($N79*($G$10+1)^S$28)/($O79*($G$9+1)^S$28),0))</f>
        <v/>
      </c>
      <c r="T79" s="346" t="str">
        <f>IF(Table1[[#This Row],[Hospital name (Autofills)]]="","",IFERROR(($N79*($G$10+1)^T$28)/($O79*($G$9+1)^T$28),0))</f>
        <v/>
      </c>
      <c r="U79" s="346" t="str">
        <f>IF(Table1[[#This Row],[Hospital name (Autofills)]]="","",IFERROR(($N79*($G$10+1)^U$28)/($O79*($G$9+1)^U$28),0))</f>
        <v/>
      </c>
      <c r="V79" s="346" t="str">
        <f>IF(Table1[[#This Row],[Hospital name (Autofills)]]="","",IFERROR(($N79*($G$10+1)^V$28)/($O79*($G$9+1)^V$28),0))</f>
        <v/>
      </c>
      <c r="W79" s="346" t="str">
        <f>IF(Table1[[#This Row],[Hospital name (Autofills)]]="","",IFERROR(($N79*($G$10+1)^W$28)/($O79*($G$9+1)^W$28),0))</f>
        <v/>
      </c>
      <c r="X79" s="346" t="str">
        <f>IF(Table1[[#This Row],[Hospital name (Autofills)]]="","",IFERROR(($N79*($G$10+1)^X$28)/($O79*($G$9+1)^X$28),0))</f>
        <v/>
      </c>
      <c r="Y79" s="346" t="str">
        <f>IF(Table1[[#This Row],[Hospital name (Autofills)]]="","",IFERROR(($N79*($G$10+1)^Y$28)/($O79*($G$9+1)^Y$28),0))</f>
        <v/>
      </c>
      <c r="Z79" s="346" t="str">
        <f>IF(Table1[[#This Row],[Hospital name (Autofills)]]="","",IFERROR(($N79*($G$10+1)^Z$28)/($O79*($G$9+1)^Z$28),0))</f>
        <v/>
      </c>
      <c r="AA79" s="345" t="str">
        <f>IF(Table1[[#This Row],[Hospital name (Autofills)]]="","",IFERROR(N79/O79,0))</f>
        <v/>
      </c>
      <c r="AB79" s="368" t="str">
        <f>IF(Table1[[#This Row],[Hospital name (Autofills)]]="","",IFERROR(IF($J79="Y",Q79,IF($G$19="N",Q79,($N79*($G$10+1)^IF(AB$28&lt;$G$21,AB$28,$G$21-1)*($G$20+1)^(MAX((AB$28-$G$21+1),0)))/($O79*($G$9+1)^AB$28))),0))</f>
        <v/>
      </c>
      <c r="AC79" s="368" t="str">
        <f>IF(Table1[[#This Row],[Hospital name (Autofills)]]="","",IFERROR(IF($J79="Y",R79,IF($G$19="N",R79,($N79*($G$10+1)^IF(AC$28&lt;$G$21,AC$28,$G$21-1)*($G$20+1)^(MAX((AC$28-$G$21+1),0)))/($O79*($G$9+1)^AC$28))),0))</f>
        <v/>
      </c>
      <c r="AD79" s="368" t="str">
        <f>IF(Table1[[#This Row],[Hospital name (Autofills)]]="","",IFERROR(IF($J79="Y",S79,IF($G$19="N",S79,($N79*($G$10+1)^IF(AD$28&lt;$G$21,AD$28,$G$21-1)*($G$20+1)^(MAX((AD$28-$G$21+1),0)))/($O79*($G$9+1)^AD$28))),0))</f>
        <v/>
      </c>
      <c r="AE79" s="368" t="str">
        <f>IF(Table1[[#This Row],[Hospital name (Autofills)]]="","",IFERROR(IF($J79="Y",T79,IF($G$19="N",T79,($N79*($G$10+1)^IF(AE$28&lt;$G$21,AE$28,$G$21-1)*($G$20+1)^(MAX((AE$28-$G$21+1),0)))/($O79*($G$9+1)^AE$28))),0))</f>
        <v/>
      </c>
      <c r="AF79" s="368" t="str">
        <f>IF(Table1[[#This Row],[Hospital name (Autofills)]]="","",IFERROR(IF($J79="Y",U79,IF($G$19="N",U79,($N79*($G$10+1)^IF(AF$28&lt;$G$21,AF$28,$G$21-1)*($G$20+1)^(MAX((AF$28-$G$21+1),0)))/($O79*($G$9+1)^AF$28))),0))</f>
        <v/>
      </c>
      <c r="AG79" s="368" t="str">
        <f>IF(Table1[[#This Row],[Hospital name (Autofills)]]="","",IFERROR(IF($J79="Y",V79,IF($G$19="N",V79,($N79*($G$10+1)^IF(AG$28&lt;$G$21,AG$28,$G$21-1)*($G$20+1)^(MAX((AG$28-$G$21+1),0)))/($O79*($G$9+1)^AG$28))),0))</f>
        <v/>
      </c>
      <c r="AH79" s="368" t="str">
        <f>IF(Table1[[#This Row],[Hospital name (Autofills)]]="","",IFERROR(IF($J79="Y",W79,IF($G$19="N",W79,($N79*($G$10+1)^IF(AH$28&lt;$G$21,AH$28,$G$21-1)*($G$20+1)^(MAX((AH$28-$G$21+1),0)))/($O79*($G$9+1)^AH$28))),0))</f>
        <v/>
      </c>
      <c r="AI79" s="368" t="str">
        <f>IF(Table1[[#This Row],[Hospital name (Autofills)]]="","",IFERROR(IF($J79="Y",X79,IF($G$19="N",X79,($N79*($G$10+1)^IF(AI$28&lt;$G$21,AI$28,$G$21-1)*($G$20+1)^(MAX((AI$28-$G$21+1),0)))/($O79*($G$9+1)^AI$28))),0))</f>
        <v/>
      </c>
      <c r="AJ79" s="368" t="str">
        <f>IF(Table1[[#This Row],[Hospital name (Autofills)]]="","",IFERROR(IF($J79="Y",Y79,IF($G$19="N",Y79,($N79*($G$10+1)^IF(AJ$28&lt;$G$21,AJ$28,$G$21-1)*($G$20+1)^(MAX((AJ$28-$G$21+1),0)))/($O79*($G$9+1)^AJ$28))),0))</f>
        <v/>
      </c>
      <c r="AK79" s="368" t="str">
        <f>IF(Table1[[#This Row],[Hospital name (Autofills)]]="","",IFERROR(IF($J79="Y",Z79,IF($G$19="N",Z79,($N79*($G$10+1)^IF(AK$28&lt;$G$21,AK$28,$G$21-1)*($G$20+1)^(MAX((AK$28-$G$21+1),0)))/($O79*($G$9+1)^AK$28))),0))</f>
        <v/>
      </c>
      <c r="AL79" s="349" t="str">
        <f t="shared" si="0"/>
        <v/>
      </c>
      <c r="AM79" s="350" t="str">
        <f>IF(Table1[[#This Row],[Hospital name (Autofills)]]="","",IF(AND($I79="Y", $G$17="Y"), AB79,
    IF(OR(AND($G$13="Y", AM$28 &gt;= $G$14), $G$13="N"),
        IF(OR(AB79 &gt;= $G$12, AL79 = $G$12),
            $G$12,
            AB79),
        AB79))
)</f>
        <v/>
      </c>
      <c r="AN79" s="350" t="str">
        <f>IF(Table1[[#This Row],[Hospital name (Autofills)]]="","",IF(AND($I79="Y", $G$17="Y"), AC79,
    IF(OR(AND($G$13="Y", AN$28 &gt;= $G$14), $G$13="N"),
        IF(OR(AC79 &gt;= $G$12, AM79 = $G$12),
            $G$12,
            AC79),
        AC79)
))</f>
        <v/>
      </c>
      <c r="AO79" s="350" t="str">
        <f>IF(Table1[[#This Row],[Hospital name (Autofills)]]="","",IF(AND($I79="Y", $G$17="Y"), AD79,
    IF(OR(AND($G$13="Y", AO$28 &gt;= $G$14), $G$13="N"),
        IF(OR(AD79 &gt;= $G$12, AN79 = $G$12),
            MIN(AD79,$G$12),
            AD79),
        AD79)
))</f>
        <v/>
      </c>
      <c r="AP79" s="350" t="str">
        <f>IF(Table1[[#This Row],[Hospital name (Autofills)]]="","",IF(AND($I79="Y", $G$17="Y"), AE79,
    IF(OR(AND($G$13="Y", AP$28 &gt;= $G$14), $G$13="N"),
        IF(OR(AE79 &gt;= $G$12, AO79 = $G$12),
            MIN(AE79,$G$12),
            AE79),
        AE79)
))</f>
        <v/>
      </c>
      <c r="AQ79" s="350" t="str">
        <f>IF(Table1[[#This Row],[Hospital name (Autofills)]]="","",IF(AND($I79="Y", $G$17="Y"), AF79,
    IF(OR(AND($G$13="Y", AQ$28 &gt;= $G$14), $G$13="N"),
        IF(OR(AF79 &gt;= $G$12, AP79 = $G$12),
            MIN(AF79,$G$12),
            AF79),
        AF79)
))</f>
        <v/>
      </c>
      <c r="AR79" s="350" t="str">
        <f>IF(Table1[[#This Row],[Hospital name (Autofills)]]="","",IF(AND($I79="Y", $G$17="Y"), AG79,
    IF(OR(AND($G$13="Y", AR$28 &gt;= $G$14), $G$13="N"),
        IF(OR(AG79 &gt;= $G$12, AQ79 = $G$12),
            MIN(AG79,$G$12),
            AG79),
        AG79)
))</f>
        <v/>
      </c>
      <c r="AS79" s="350" t="str">
        <f>IF(Table1[[#This Row],[Hospital name (Autofills)]]="","",IF(AND($I79="Y", $G$17="Y"), AH79,
    IF(OR(AND($G$13="Y", AS$28 &gt;= $G$14), $G$13="N"),
        IF(OR(AH79 &gt;= $G$12, AR79 = $G$12),
            MIN(AH79,$G$12),
            AH79),
        AH79)
))</f>
        <v/>
      </c>
      <c r="AT79" s="350" t="str">
        <f>IF(Table1[[#This Row],[Hospital name (Autofills)]]="","",IF(AND($I79="Y", $G$17="Y"), AI79,
    IF(OR(AND($G$13="Y", AT$28 &gt;= $G$14), $G$13="N"),
        IF(OR(AI79 &gt;= $G$12, AS79 = $G$12),
            MIN(AI79,$G$12),
            AI79),
        AI79)
))</f>
        <v/>
      </c>
      <c r="AU79" s="350" t="str">
        <f>IF(Table1[[#This Row],[Hospital name (Autofills)]]="","",IF(AND($I79="Y", $G$17="Y"), AJ79,
    IF(OR(AND($G$13="Y", AU$28 &gt;= $G$14), $G$13="N"),
        IF(OR(AJ79 &gt;= $G$12, AT79 = $G$12),
            MIN(AJ79,$G$12),
            AJ79),
        AJ79)
))</f>
        <v/>
      </c>
      <c r="AV79" s="350" t="str">
        <f>IF(Table1[[#This Row],[Hospital name (Autofills)]]="","",IF(AND($I79="Y", $G$17="Y"), AK79,
    IF(OR(AND($G$13="Y", AV$28 &gt;= $G$14), $G$13="N"),
        IF(OR(AK79 &gt;= $G$12, AU79 = $G$12),
            MIN(AK79,$G$12),
            AK79),
        AK79)
))</f>
        <v/>
      </c>
      <c r="AW79" s="345" t="str">
        <f>IFERROR(Table1[[#This Row],[Year 0 Relative Price]],"")</f>
        <v/>
      </c>
      <c r="AX79" s="350" t="str">
        <f t="shared" si="11"/>
        <v/>
      </c>
      <c r="AY79" s="350" t="str">
        <f t="shared" si="12"/>
        <v/>
      </c>
      <c r="AZ79" s="350" t="str">
        <f t="shared" si="13"/>
        <v/>
      </c>
      <c r="BA79" s="350" t="str">
        <f t="shared" si="14"/>
        <v/>
      </c>
      <c r="BB79" s="350" t="str">
        <f t="shared" si="15"/>
        <v/>
      </c>
      <c r="BC79" s="350" t="str">
        <f t="shared" si="16"/>
        <v/>
      </c>
      <c r="BD79" s="350" t="str">
        <f t="shared" si="17"/>
        <v/>
      </c>
      <c r="BE79" s="350" t="str">
        <f t="shared" si="18"/>
        <v/>
      </c>
      <c r="BF79" s="350" t="str">
        <f t="shared" si="19"/>
        <v/>
      </c>
      <c r="BG79" s="351" t="str">
        <f t="shared" si="20"/>
        <v/>
      </c>
      <c r="BH79" s="352" t="str">
        <f>IF(Table1[[#This Row],[Hospital name (Autofills)]]="","",IFERROR($N79*($G$10+1)^BH$28,0))</f>
        <v/>
      </c>
      <c r="BI79" s="353" t="str">
        <f>IF(Table1[[#This Row],[Hospital name (Autofills)]]="","",IFERROR($N79*($G$10+1)^BI$28,0))</f>
        <v/>
      </c>
      <c r="BJ79" s="353" t="str">
        <f>IF(Table1[[#This Row],[Hospital name (Autofills)]]="","",IFERROR($N79*($G$10+1)^BJ$28,0))</f>
        <v/>
      </c>
      <c r="BK79" s="353" t="str">
        <f>IF(Table1[[#This Row],[Hospital name (Autofills)]]="","",IFERROR($N79*($G$10+1)^BK$28,0))</f>
        <v/>
      </c>
      <c r="BL79" s="353" t="str">
        <f>IF(Table1[[#This Row],[Hospital name (Autofills)]]="","",IFERROR($N79*($G$10+1)^BL$28,0))</f>
        <v/>
      </c>
      <c r="BM79" s="353" t="str">
        <f>IF(Table1[[#This Row],[Hospital name (Autofills)]]="","",IFERROR($N79*($G$10+1)^BM$28,0))</f>
        <v/>
      </c>
      <c r="BN79" s="353" t="str">
        <f>IF(Table1[[#This Row],[Hospital name (Autofills)]]="","",IFERROR($N79*($G$10+1)^BN$28,0))</f>
        <v/>
      </c>
      <c r="BO79" s="353" t="str">
        <f>IF(Table1[[#This Row],[Hospital name (Autofills)]]="","",IFERROR($N79*($G$10+1)^BO$28,0))</f>
        <v/>
      </c>
      <c r="BP79" s="353" t="str">
        <f>IF(Table1[[#This Row],[Hospital name (Autofills)]]="","",IFERROR($N79*($G$10+1)^BP$28,0))</f>
        <v/>
      </c>
      <c r="BQ79" s="354" t="str">
        <f>IF(Table1[[#This Row],[Hospital name (Autofills)]]="","",IFERROR($N79*($G$10+1)^BQ$28,0))</f>
        <v/>
      </c>
      <c r="BR79" s="357" t="str">
        <f>IF(Table1[[#This Row],[Hospital name (Autofills)]]="","",IFERROR(($O79*((1+$G$9)^(BR$28)))*(AB79),0))</f>
        <v/>
      </c>
      <c r="BS79" s="362" t="str">
        <f>IF(Table1[[#This Row],[Hospital name (Autofills)]]="","",IFERROR(($O79*((1+$G$9)^(BS$28)))*(AC79),0))</f>
        <v/>
      </c>
      <c r="BT79" s="362" t="str">
        <f>IF(Table1[[#This Row],[Hospital name (Autofills)]]="","",IFERROR(($O79*((1+$G$9)^(BT$28)))*(AD79),0))</f>
        <v/>
      </c>
      <c r="BU79" s="362" t="str">
        <f>IF(Table1[[#This Row],[Hospital name (Autofills)]]="","",IFERROR(($O79*((1+$G$9)^(BU$28)))*(AE79),0))</f>
        <v/>
      </c>
      <c r="BV79" s="362" t="str">
        <f>IF(Table1[[#This Row],[Hospital name (Autofills)]]="","",IFERROR(($O79*((1+$G$9)^(BV$28)))*(AF79),0))</f>
        <v/>
      </c>
      <c r="BW79" s="362" t="str">
        <f>IF(Table1[[#This Row],[Hospital name (Autofills)]]="","",IFERROR(($O79*((1+$G$9)^(BW$28)))*(AG79),0))</f>
        <v/>
      </c>
      <c r="BX79" s="362" t="str">
        <f>IF(Table1[[#This Row],[Hospital name (Autofills)]]="","",IFERROR(($O79*((1+$G$9)^(BX$28)))*(AH79),0))</f>
        <v/>
      </c>
      <c r="BY79" s="362" t="str">
        <f>IF(Table1[[#This Row],[Hospital name (Autofills)]]="","",IFERROR(($O79*((1+$G$9)^(BY$28)))*(AI79),0))</f>
        <v/>
      </c>
      <c r="BZ79" s="362" t="str">
        <f>IF(Table1[[#This Row],[Hospital name (Autofills)]]="","",IFERROR(($O79*((1+$G$9)^(BZ$28)))*(AJ79),0))</f>
        <v/>
      </c>
      <c r="CA79" s="370" t="str">
        <f>IF(Table1[[#This Row],[Hospital name (Autofills)]]="","",IFERROR(($O79*((1+$G$9)^(CA$28)))*(AK79),0))</f>
        <v/>
      </c>
      <c r="CB79" s="343" t="str">
        <f>IF(Table1[[#This Row],[Hospital name (Autofills)]]="","",IFERROR(($O79*((1+$G$9)^(CB$28)))*(AM79),0))</f>
        <v/>
      </c>
      <c r="CC79" s="362" t="str">
        <f>IF(Table1[[#This Row],[Hospital name (Autofills)]]="","",IFERROR(($O79*((1+$G$9)^(CC$28)))*(AN79),0))</f>
        <v/>
      </c>
      <c r="CD79" s="362" t="str">
        <f>IF(Table1[[#This Row],[Hospital name (Autofills)]]="","",IFERROR(($O79*((1+$G$9)^(CD$28)))*(AO79),0))</f>
        <v/>
      </c>
      <c r="CE79" s="362" t="str">
        <f>IF(Table1[[#This Row],[Hospital name (Autofills)]]="","",IFERROR(($O79*((1+$G$9)^(CE$28)))*(AP79),0))</f>
        <v/>
      </c>
      <c r="CF79" s="362" t="str">
        <f>IF(Table1[[#This Row],[Hospital name (Autofills)]]="","",IFERROR(($O79*((1+$G$9)^(CF$28)))*(AQ79),0))</f>
        <v/>
      </c>
      <c r="CG79" s="362" t="str">
        <f>IF(Table1[[#This Row],[Hospital name (Autofills)]]="","",IFERROR(($O79*((1+$G$9)^(CG$28)))*(AR79),0))</f>
        <v/>
      </c>
      <c r="CH79" s="362" t="str">
        <f>IF(Table1[[#This Row],[Hospital name (Autofills)]]="","",IFERROR(($O79*((1+$G$9)^(CH$28)))*(AS79),0))</f>
        <v/>
      </c>
      <c r="CI79" s="362" t="str">
        <f>IF(Table1[[#This Row],[Hospital name (Autofills)]]="","",IFERROR(($O79*((1+$G$9)^(CI$28)))*(AT79),0))</f>
        <v/>
      </c>
      <c r="CJ79" s="362" t="str">
        <f>IF(Table1[[#This Row],[Hospital name (Autofills)]]="","",IFERROR(($O79*((1+$G$9)^(CJ$28)))*(AU79),0))</f>
        <v/>
      </c>
      <c r="CK79" s="344" t="str">
        <f>IF(Table1[[#This Row],[Hospital name (Autofills)]]="","",IFERROR(($O79*((1+$G$9)^(CK$28)))*(AV79),0))</f>
        <v/>
      </c>
      <c r="CL79" s="357" t="str">
        <f>IF(Table1[[#This Row],[Hospital name (Autofills)]]="","",IFERROR(($O79*((1+$G$9)^(CL$28)))*(AX79),0))</f>
        <v/>
      </c>
      <c r="CM79" s="362" t="str">
        <f>IF(Table1[[#This Row],[Hospital name (Autofills)]]="","",IFERROR(($O79*((1+$G$9)^(CM$28)))*(AY79),0))</f>
        <v/>
      </c>
      <c r="CN79" s="362" t="str">
        <f>IF(Table1[[#This Row],[Hospital name (Autofills)]]="","",IFERROR(($O79*((1+$G$9)^(CN$28)))*(AZ79),0))</f>
        <v/>
      </c>
      <c r="CO79" s="362" t="str">
        <f>IF(Table1[[#This Row],[Hospital name (Autofills)]]="","",IFERROR(($O79*((1+$G$9)^(CO$28)))*(BA79),0))</f>
        <v/>
      </c>
      <c r="CP79" s="362" t="str">
        <f>IF(Table1[[#This Row],[Hospital name (Autofills)]]="","",IFERROR(($O79*((1+$G$9)^(CP$28)))*(BB79),0))</f>
        <v/>
      </c>
      <c r="CQ79" s="362" t="str">
        <f>IF(Table1[[#This Row],[Hospital name (Autofills)]]="","",IFERROR(($O79*((1+$G$9)^(CQ$28)))*(BC79),0))</f>
        <v/>
      </c>
      <c r="CR79" s="362" t="str">
        <f>IF(Table1[[#This Row],[Hospital name (Autofills)]]="","",IFERROR(($O79*((1+$G$9)^(CR$28)))*(BD79),0))</f>
        <v/>
      </c>
      <c r="CS79" s="362" t="str">
        <f>IF(Table1[[#This Row],[Hospital name (Autofills)]]="","",IFERROR(($O79*((1+$G$9)^(CS$28)))*(BE79),0))</f>
        <v/>
      </c>
      <c r="CT79" s="362" t="str">
        <f>IF(Table1[[#This Row],[Hospital name (Autofills)]]="","",IFERROR(($O79*((1+$G$9)^(CT$28)))*(BF79),0))</f>
        <v/>
      </c>
      <c r="CU79" s="362" t="str">
        <f>IF(Table1[[#This Row],[Hospital name (Autofills)]]="","",IFERROR(($O79*((1+$G$9)^(CU$28)))*(BG79),0))</f>
        <v/>
      </c>
      <c r="CV79" s="371" t="str">
        <f>IF(Table1[[#This Row],[Hospital name (Autofills)]]="","",BH79-BR79)</f>
        <v/>
      </c>
      <c r="CW79" s="372" t="str">
        <f>IF(Table1[[#This Row],[Hospital name (Autofills)]]="","",BI79-BS79)</f>
        <v/>
      </c>
      <c r="CX79" s="372" t="str">
        <f>IF(Table1[[#This Row],[Hospital name (Autofills)]]="","",BJ79-BT79)</f>
        <v/>
      </c>
      <c r="CY79" s="372" t="str">
        <f>IF(Table1[[#This Row],[Hospital name (Autofills)]]="","",BK79-BU79)</f>
        <v/>
      </c>
      <c r="CZ79" s="372" t="str">
        <f>IF(Table1[[#This Row],[Hospital name (Autofills)]]="","",BL79-BV79)</f>
        <v/>
      </c>
      <c r="DA79" s="372" t="str">
        <f>IF(Table1[[#This Row],[Hospital name (Autofills)]]="","",BM79-BW79)</f>
        <v/>
      </c>
      <c r="DB79" s="372" t="str">
        <f>IF(Table1[[#This Row],[Hospital name (Autofills)]]="","",BN79-BX79)</f>
        <v/>
      </c>
      <c r="DC79" s="372" t="str">
        <f>IF(Table1[[#This Row],[Hospital name (Autofills)]]="","",BO79-BY79)</f>
        <v/>
      </c>
      <c r="DD79" s="372" t="str">
        <f>IF(Table1[[#This Row],[Hospital name (Autofills)]]="","",BP79-BZ79)</f>
        <v/>
      </c>
      <c r="DE79" s="373" t="str">
        <f>IF(Table1[[#This Row],[Hospital name (Autofills)]]="","",BQ79-CA79)</f>
        <v/>
      </c>
      <c r="DF79" s="375" t="str">
        <f>IF(Table1[[#This Row],[Hospital name (Autofills)]]="","",SUM(Table1[[#This Row],[Year 1 Savings with Price Growth Cap Alone (millions)]:[Year 10 Savings with Price Growth Cap Alone (millions)]]))</f>
        <v/>
      </c>
      <c r="DG79" s="376" t="str">
        <f>IF(Table1[[#This Row],[Hospital name (Autofills)]]="","",BH79-CB79)</f>
        <v/>
      </c>
      <c r="DH79" s="377" t="str">
        <f>IF(Table1[[#This Row],[Hospital name (Autofills)]]="","",BI79-CC79)</f>
        <v/>
      </c>
      <c r="DI79" s="377" t="str">
        <f>IF(Table1[[#This Row],[Hospital name (Autofills)]]="","",BJ79-CD79)</f>
        <v/>
      </c>
      <c r="DJ79" s="377" t="str">
        <f>IF(Table1[[#This Row],[Hospital name (Autofills)]]="","",BK79-CE79)</f>
        <v/>
      </c>
      <c r="DK79" s="377" t="str">
        <f>IF(Table1[[#This Row],[Hospital name (Autofills)]]="","",BL79-CF79)</f>
        <v/>
      </c>
      <c r="DL79" s="377" t="str">
        <f>IF(Table1[[#This Row],[Hospital name (Autofills)]]="","",BM79-CG79)</f>
        <v/>
      </c>
      <c r="DM79" s="377" t="str">
        <f>IF(Table1[[#This Row],[Hospital name (Autofills)]]="","",BN79-CH79)</f>
        <v/>
      </c>
      <c r="DN79" s="377" t="str">
        <f>IF(Table1[[#This Row],[Hospital name (Autofills)]]="","",BO79-CI79)</f>
        <v/>
      </c>
      <c r="DO79" s="377" t="str">
        <f>IF(Table1[[#This Row],[Hospital name (Autofills)]]="","",BP79-CJ79)</f>
        <v/>
      </c>
      <c r="DP79" s="377" t="str">
        <f>IF(Table1[[#This Row],[Hospital name (Autofills)]]="","",BQ79-CK79)</f>
        <v/>
      </c>
      <c r="DQ79" s="344" t="str">
        <f>IF(Table1[[#This Row],[Hospital name (Autofills)]]="","",SUM(Table1[[#This Row],[Year 1 Savings with Price Growth Cap + Price Cap (No Glide Path) (millions)]:[Year 10 Savings with Price Growth Cap + Price Cap (No Glide Path) (millions)]]))</f>
        <v/>
      </c>
      <c r="DR79" s="363" t="str">
        <f>IF(Table1[[#This Row],[Hospital name (Autofills)]]="","",BH79-CL79)</f>
        <v/>
      </c>
      <c r="DS79" s="364" t="str">
        <f>IF(Table1[[#This Row],[Hospital name (Autofills)]]="","",BI79-CM79)</f>
        <v/>
      </c>
      <c r="DT79" s="364" t="str">
        <f>IF(Table1[[#This Row],[Hospital name (Autofills)]]="","",BJ79-CN79)</f>
        <v/>
      </c>
      <c r="DU79" s="364" t="str">
        <f>IF(Table1[[#This Row],[Hospital name (Autofills)]]="","",BK79-CO79)</f>
        <v/>
      </c>
      <c r="DV79" s="364" t="str">
        <f>IF(Table1[[#This Row],[Hospital name (Autofills)]]="","",BL79-CP79)</f>
        <v/>
      </c>
      <c r="DW79" s="364" t="str">
        <f>IF(Table1[[#This Row],[Hospital name (Autofills)]]="","",BM79-CQ79)</f>
        <v/>
      </c>
      <c r="DX79" s="364" t="str">
        <f>IF(Table1[[#This Row],[Hospital name (Autofills)]]="","",BN79-CR79)</f>
        <v/>
      </c>
      <c r="DY79" s="364" t="str">
        <f>IF(Table1[[#This Row],[Hospital name (Autofills)]]="","",BO79-CS79)</f>
        <v/>
      </c>
      <c r="DZ79" s="364" t="str">
        <f>IF(Table1[[#This Row],[Hospital name (Autofills)]]="","",BP79-CT79)</f>
        <v/>
      </c>
      <c r="EA79" s="364" t="str">
        <f>IF(Table1[[#This Row],[Hospital name (Autofills)]]="","",BQ79-CU79)</f>
        <v/>
      </c>
      <c r="EB79" s="365" t="str">
        <f>IF(Table1[[#This Row],[Hospital name (Autofills)]]="","",SUM(Table1[[#This Row],[Year 1 Savings with Price Growth Cap + Price Cap Glide Path (millions)]:[Year 10 Savings with Price Growth Cap + Price Cap Glide Path (millions)]]))</f>
        <v/>
      </c>
      <c r="ED79" s="131"/>
    </row>
    <row r="80" spans="2:134" ht="12" customHeight="1">
      <c r="B80" s="292"/>
      <c r="C80" s="337" t="str">
        <f>IF(B80=0,"",_xlfn.XLOOKUP(B80,'4. User Repricing Data'!A:A,'4. User Repricing Data'!B:B,""))</f>
        <v/>
      </c>
      <c r="D80" s="292" t="str">
        <f>IF(B80=0,"",_xlfn.XLOOKUP(B80,'4. User Repricing Data'!A:A,'4. User Repricing Data'!D:D,""))</f>
        <v/>
      </c>
      <c r="E80" s="108" t="str">
        <f>IF(B80=0,"",_xlfn.XLOOKUP(B80,'4. User Repricing Data'!A:A,'4. User Repricing Data'!F:F,""))</f>
        <v/>
      </c>
      <c r="F80" s="338" t="str">
        <f>IF(B80=0,"",_xlfn.XLOOKUP(B80,'4. User Repricing Data'!A:A,'4. User Repricing Data'!E:E,""))</f>
        <v/>
      </c>
      <c r="G80" s="108" t="str">
        <f>IF(G$29="CAH",Table1[[#This Row],[CAH? (Y/N) (Autofills)]],"")</f>
        <v/>
      </c>
      <c r="H80" s="109" t="str">
        <f>IF(H$29="CAH",Table1[[#This Row],[CAH? (Y/N) (Autofills)]],"")</f>
        <v/>
      </c>
      <c r="I80" s="366" t="str">
        <f>IF(Table1[[#This Row],[Hospital name (Autofills)]]="","",IF(OR(AND(G80="Y",$G$17="Y"),AND(H80="Y",$G$18="Y")),"Y","N"))</f>
        <v/>
      </c>
      <c r="J80" s="366" t="str">
        <f>IF(Table1[[#This Row],[Hospital name (Autofills)]]="","",IF(OR(AND(G80="Y",$G$22="Y",$G$19="Y"),AND(H80="Y",$G$23="Y",$G$19="Y")),"Y","N"))</f>
        <v/>
      </c>
      <c r="K80" s="364" t="str">
        <f>IF(Table1[[#This Row],[Hospital name (Autofills)]]="","",_xlfn.XLOOKUP(B80,'4. User Repricing Data'!A:A,'4. User Repricing Data'!G:G))</f>
        <v/>
      </c>
      <c r="L80" s="364" t="str">
        <f>IF(Table1[[#This Row],[Hospital name (Autofills)]]="","",_xlfn.XLOOKUP(B80,'4. User Repricing Data'!A:A,'4. User Repricing Data'!H:H))</f>
        <v/>
      </c>
      <c r="M80" s="342" t="str">
        <f>IF(Table1[[#This Row],[Hospital name (Autofills)]]="","",((1+G$7)^G$6-1))</f>
        <v/>
      </c>
      <c r="N80" s="343" t="str">
        <f>IF(Table1[[#This Row],[Hospital name (Autofills)]]="","",IFERROR(K80*(1+Table1[[#This Row],[Cumulative Inflation Adjustment (Autofills)]]),0))</f>
        <v/>
      </c>
      <c r="O80" s="344" t="str">
        <f>IF(Table1[[#This Row],[Hospital name (Autofills)]]="","",IFERROR(L80*(1+Table1[[#This Row],[Cumulative Inflation Adjustment (Autofills)]]),0))</f>
        <v/>
      </c>
      <c r="P80" s="345" t="str">
        <f>IF(Table1[[#This Row],[Hospital name (Autofills)]]="","",IFERROR(N80/O80,0))</f>
        <v/>
      </c>
      <c r="Q80" s="346" t="str">
        <f>IF(Table1[[#This Row],[Hospital name (Autofills)]]="","",IFERROR(($N80*($G$10+1)^Q$28)/($O80*($G$9+1)^Q$28),0))</f>
        <v/>
      </c>
      <c r="R80" s="346" t="str">
        <f>IF(Table1[[#This Row],[Hospital name (Autofills)]]="","",IFERROR(($N80*($G$10+1)^R$28)/($O80*($G$9+1)^R$28),0))</f>
        <v/>
      </c>
      <c r="S80" s="346" t="str">
        <f>IF(Table1[[#This Row],[Hospital name (Autofills)]]="","",IFERROR(($N80*($G$10+1)^S$28)/($O80*($G$9+1)^S$28),0))</f>
        <v/>
      </c>
      <c r="T80" s="346" t="str">
        <f>IF(Table1[[#This Row],[Hospital name (Autofills)]]="","",IFERROR(($N80*($G$10+1)^T$28)/($O80*($G$9+1)^T$28),0))</f>
        <v/>
      </c>
      <c r="U80" s="346" t="str">
        <f>IF(Table1[[#This Row],[Hospital name (Autofills)]]="","",IFERROR(($N80*($G$10+1)^U$28)/($O80*($G$9+1)^U$28),0))</f>
        <v/>
      </c>
      <c r="V80" s="346" t="str">
        <f>IF(Table1[[#This Row],[Hospital name (Autofills)]]="","",IFERROR(($N80*($G$10+1)^V$28)/($O80*($G$9+1)^V$28),0))</f>
        <v/>
      </c>
      <c r="W80" s="346" t="str">
        <f>IF(Table1[[#This Row],[Hospital name (Autofills)]]="","",IFERROR(($N80*($G$10+1)^W$28)/($O80*($G$9+1)^W$28),0))</f>
        <v/>
      </c>
      <c r="X80" s="346" t="str">
        <f>IF(Table1[[#This Row],[Hospital name (Autofills)]]="","",IFERROR(($N80*($G$10+1)^X$28)/($O80*($G$9+1)^X$28),0))</f>
        <v/>
      </c>
      <c r="Y80" s="346" t="str">
        <f>IF(Table1[[#This Row],[Hospital name (Autofills)]]="","",IFERROR(($N80*($G$10+1)^Y$28)/($O80*($G$9+1)^Y$28),0))</f>
        <v/>
      </c>
      <c r="Z80" s="346" t="str">
        <f>IF(Table1[[#This Row],[Hospital name (Autofills)]]="","",IFERROR(($N80*($G$10+1)^Z$28)/($O80*($G$9+1)^Z$28),0))</f>
        <v/>
      </c>
      <c r="AA80" s="345" t="str">
        <f>IF(Table1[[#This Row],[Hospital name (Autofills)]]="","",IFERROR(N80/O80,0))</f>
        <v/>
      </c>
      <c r="AB80" s="368" t="str">
        <f>IF(Table1[[#This Row],[Hospital name (Autofills)]]="","",IFERROR(IF($J80="Y",Q80,IF($G$19="N",Q80,($N80*($G$10+1)^IF(AB$28&lt;$G$21,AB$28,$G$21-1)*($G$20+1)^(MAX((AB$28-$G$21+1),0)))/($O80*($G$9+1)^AB$28))),0))</f>
        <v/>
      </c>
      <c r="AC80" s="368" t="str">
        <f>IF(Table1[[#This Row],[Hospital name (Autofills)]]="","",IFERROR(IF($J80="Y",R80,IF($G$19="N",R80,($N80*($G$10+1)^IF(AC$28&lt;$G$21,AC$28,$G$21-1)*($G$20+1)^(MAX((AC$28-$G$21+1),0)))/($O80*($G$9+1)^AC$28))),0))</f>
        <v/>
      </c>
      <c r="AD80" s="368" t="str">
        <f>IF(Table1[[#This Row],[Hospital name (Autofills)]]="","",IFERROR(IF($J80="Y",S80,IF($G$19="N",S80,($N80*($G$10+1)^IF(AD$28&lt;$G$21,AD$28,$G$21-1)*($G$20+1)^(MAX((AD$28-$G$21+1),0)))/($O80*($G$9+1)^AD$28))),0))</f>
        <v/>
      </c>
      <c r="AE80" s="368" t="str">
        <f>IF(Table1[[#This Row],[Hospital name (Autofills)]]="","",IFERROR(IF($J80="Y",T80,IF($G$19="N",T80,($N80*($G$10+1)^IF(AE$28&lt;$G$21,AE$28,$G$21-1)*($G$20+1)^(MAX((AE$28-$G$21+1),0)))/($O80*($G$9+1)^AE$28))),0))</f>
        <v/>
      </c>
      <c r="AF80" s="368" t="str">
        <f>IF(Table1[[#This Row],[Hospital name (Autofills)]]="","",IFERROR(IF($J80="Y",U80,IF($G$19="N",U80,($N80*($G$10+1)^IF(AF$28&lt;$G$21,AF$28,$G$21-1)*($G$20+1)^(MAX((AF$28-$G$21+1),0)))/($O80*($G$9+1)^AF$28))),0))</f>
        <v/>
      </c>
      <c r="AG80" s="368" t="str">
        <f>IF(Table1[[#This Row],[Hospital name (Autofills)]]="","",IFERROR(IF($J80="Y",V80,IF($G$19="N",V80,($N80*($G$10+1)^IF(AG$28&lt;$G$21,AG$28,$G$21-1)*($G$20+1)^(MAX((AG$28-$G$21+1),0)))/($O80*($G$9+1)^AG$28))),0))</f>
        <v/>
      </c>
      <c r="AH80" s="368" t="str">
        <f>IF(Table1[[#This Row],[Hospital name (Autofills)]]="","",IFERROR(IF($J80="Y",W80,IF($G$19="N",W80,($N80*($G$10+1)^IF(AH$28&lt;$G$21,AH$28,$G$21-1)*($G$20+1)^(MAX((AH$28-$G$21+1),0)))/($O80*($G$9+1)^AH$28))),0))</f>
        <v/>
      </c>
      <c r="AI80" s="368" t="str">
        <f>IF(Table1[[#This Row],[Hospital name (Autofills)]]="","",IFERROR(IF($J80="Y",X80,IF($G$19="N",X80,($N80*($G$10+1)^IF(AI$28&lt;$G$21,AI$28,$G$21-1)*($G$20+1)^(MAX((AI$28-$G$21+1),0)))/($O80*($G$9+1)^AI$28))),0))</f>
        <v/>
      </c>
      <c r="AJ80" s="368" t="str">
        <f>IF(Table1[[#This Row],[Hospital name (Autofills)]]="","",IFERROR(IF($J80="Y",Y80,IF($G$19="N",Y80,($N80*($G$10+1)^IF(AJ$28&lt;$G$21,AJ$28,$G$21-1)*($G$20+1)^(MAX((AJ$28-$G$21+1),0)))/($O80*($G$9+1)^AJ$28))),0))</f>
        <v/>
      </c>
      <c r="AK80" s="368" t="str">
        <f>IF(Table1[[#This Row],[Hospital name (Autofills)]]="","",IFERROR(IF($J80="Y",Z80,IF($G$19="N",Z80,($N80*($G$10+1)^IF(AK$28&lt;$G$21,AK$28,$G$21-1)*($G$20+1)^(MAX((AK$28-$G$21+1),0)))/($O80*($G$9+1)^AK$28))),0))</f>
        <v/>
      </c>
      <c r="AL80" s="349" t="str">
        <f t="shared" si="0"/>
        <v/>
      </c>
      <c r="AM80" s="350" t="str">
        <f>IF(Table1[[#This Row],[Hospital name (Autofills)]]="","",IF(AND($I80="Y", $G$17="Y"), AB80,
    IF(OR(AND($G$13="Y", AM$28 &gt;= $G$14), $G$13="N"),
        IF(OR(AB80 &gt;= $G$12, AL80 = $G$12),
            $G$12,
            AB80),
        AB80))
)</f>
        <v/>
      </c>
      <c r="AN80" s="350" t="str">
        <f>IF(Table1[[#This Row],[Hospital name (Autofills)]]="","",IF(AND($I80="Y", $G$17="Y"), AC80,
    IF(OR(AND($G$13="Y", AN$28 &gt;= $G$14), $G$13="N"),
        IF(OR(AC80 &gt;= $G$12, AM80 = $G$12),
            $G$12,
            AC80),
        AC80)
))</f>
        <v/>
      </c>
      <c r="AO80" s="350" t="str">
        <f>IF(Table1[[#This Row],[Hospital name (Autofills)]]="","",IF(AND($I80="Y", $G$17="Y"), AD80,
    IF(OR(AND($G$13="Y", AO$28 &gt;= $G$14), $G$13="N"),
        IF(OR(AD80 &gt;= $G$12, AN80 = $G$12),
            MIN(AD80,$G$12),
            AD80),
        AD80)
))</f>
        <v/>
      </c>
      <c r="AP80" s="350" t="str">
        <f>IF(Table1[[#This Row],[Hospital name (Autofills)]]="","",IF(AND($I80="Y", $G$17="Y"), AE80,
    IF(OR(AND($G$13="Y", AP$28 &gt;= $G$14), $G$13="N"),
        IF(OR(AE80 &gt;= $G$12, AO80 = $G$12),
            MIN(AE80,$G$12),
            AE80),
        AE80)
))</f>
        <v/>
      </c>
      <c r="AQ80" s="350" t="str">
        <f>IF(Table1[[#This Row],[Hospital name (Autofills)]]="","",IF(AND($I80="Y", $G$17="Y"), AF80,
    IF(OR(AND($G$13="Y", AQ$28 &gt;= $G$14), $G$13="N"),
        IF(OR(AF80 &gt;= $G$12, AP80 = $G$12),
            MIN(AF80,$G$12),
            AF80),
        AF80)
))</f>
        <v/>
      </c>
      <c r="AR80" s="350" t="str">
        <f>IF(Table1[[#This Row],[Hospital name (Autofills)]]="","",IF(AND($I80="Y", $G$17="Y"), AG80,
    IF(OR(AND($G$13="Y", AR$28 &gt;= $G$14), $G$13="N"),
        IF(OR(AG80 &gt;= $G$12, AQ80 = $G$12),
            MIN(AG80,$G$12),
            AG80),
        AG80)
))</f>
        <v/>
      </c>
      <c r="AS80" s="350" t="str">
        <f>IF(Table1[[#This Row],[Hospital name (Autofills)]]="","",IF(AND($I80="Y", $G$17="Y"), AH80,
    IF(OR(AND($G$13="Y", AS$28 &gt;= $G$14), $G$13="N"),
        IF(OR(AH80 &gt;= $G$12, AR80 = $G$12),
            MIN(AH80,$G$12),
            AH80),
        AH80)
))</f>
        <v/>
      </c>
      <c r="AT80" s="350" t="str">
        <f>IF(Table1[[#This Row],[Hospital name (Autofills)]]="","",IF(AND($I80="Y", $G$17="Y"), AI80,
    IF(OR(AND($G$13="Y", AT$28 &gt;= $G$14), $G$13="N"),
        IF(OR(AI80 &gt;= $G$12, AS80 = $G$12),
            MIN(AI80,$G$12),
            AI80),
        AI80)
))</f>
        <v/>
      </c>
      <c r="AU80" s="350" t="str">
        <f>IF(Table1[[#This Row],[Hospital name (Autofills)]]="","",IF(AND($I80="Y", $G$17="Y"), AJ80,
    IF(OR(AND($G$13="Y", AU$28 &gt;= $G$14), $G$13="N"),
        IF(OR(AJ80 &gt;= $G$12, AT80 = $G$12),
            MIN(AJ80,$G$12),
            AJ80),
        AJ80)
))</f>
        <v/>
      </c>
      <c r="AV80" s="350" t="str">
        <f>IF(Table1[[#This Row],[Hospital name (Autofills)]]="","",IF(AND($I80="Y", $G$17="Y"), AK80,
    IF(OR(AND($G$13="Y", AV$28 &gt;= $G$14), $G$13="N"),
        IF(OR(AK80 &gt;= $G$12, AU80 = $G$12),
            MIN(AK80,$G$12),
            AK80),
        AK80)
))</f>
        <v/>
      </c>
      <c r="AW80" s="345" t="str">
        <f>IFERROR(Table1[[#This Row],[Year 0 Relative Price]],"")</f>
        <v/>
      </c>
      <c r="AX80" s="350" t="str">
        <f t="shared" si="11"/>
        <v/>
      </c>
      <c r="AY80" s="350" t="str">
        <f t="shared" si="12"/>
        <v/>
      </c>
      <c r="AZ80" s="350" t="str">
        <f t="shared" si="13"/>
        <v/>
      </c>
      <c r="BA80" s="350" t="str">
        <f t="shared" si="14"/>
        <v/>
      </c>
      <c r="BB80" s="350" t="str">
        <f t="shared" si="15"/>
        <v/>
      </c>
      <c r="BC80" s="350" t="str">
        <f t="shared" si="16"/>
        <v/>
      </c>
      <c r="BD80" s="350" t="str">
        <f t="shared" si="17"/>
        <v/>
      </c>
      <c r="BE80" s="350" t="str">
        <f t="shared" si="18"/>
        <v/>
      </c>
      <c r="BF80" s="350" t="str">
        <f t="shared" si="19"/>
        <v/>
      </c>
      <c r="BG80" s="351" t="str">
        <f t="shared" si="20"/>
        <v/>
      </c>
      <c r="BH80" s="352" t="str">
        <f>IF(Table1[[#This Row],[Hospital name (Autofills)]]="","",IFERROR($N80*($G$10+1)^BH$28,0))</f>
        <v/>
      </c>
      <c r="BI80" s="353" t="str">
        <f>IF(Table1[[#This Row],[Hospital name (Autofills)]]="","",IFERROR($N80*($G$10+1)^BI$28,0))</f>
        <v/>
      </c>
      <c r="BJ80" s="353" t="str">
        <f>IF(Table1[[#This Row],[Hospital name (Autofills)]]="","",IFERROR($N80*($G$10+1)^BJ$28,0))</f>
        <v/>
      </c>
      <c r="BK80" s="353" t="str">
        <f>IF(Table1[[#This Row],[Hospital name (Autofills)]]="","",IFERROR($N80*($G$10+1)^BK$28,0))</f>
        <v/>
      </c>
      <c r="BL80" s="353" t="str">
        <f>IF(Table1[[#This Row],[Hospital name (Autofills)]]="","",IFERROR($N80*($G$10+1)^BL$28,0))</f>
        <v/>
      </c>
      <c r="BM80" s="353" t="str">
        <f>IF(Table1[[#This Row],[Hospital name (Autofills)]]="","",IFERROR($N80*($G$10+1)^BM$28,0))</f>
        <v/>
      </c>
      <c r="BN80" s="353" t="str">
        <f>IF(Table1[[#This Row],[Hospital name (Autofills)]]="","",IFERROR($N80*($G$10+1)^BN$28,0))</f>
        <v/>
      </c>
      <c r="BO80" s="353" t="str">
        <f>IF(Table1[[#This Row],[Hospital name (Autofills)]]="","",IFERROR($N80*($G$10+1)^BO$28,0))</f>
        <v/>
      </c>
      <c r="BP80" s="353" t="str">
        <f>IF(Table1[[#This Row],[Hospital name (Autofills)]]="","",IFERROR($N80*($G$10+1)^BP$28,0))</f>
        <v/>
      </c>
      <c r="BQ80" s="354" t="str">
        <f>IF(Table1[[#This Row],[Hospital name (Autofills)]]="","",IFERROR($N80*($G$10+1)^BQ$28,0))</f>
        <v/>
      </c>
      <c r="BR80" s="357" t="str">
        <f>IF(Table1[[#This Row],[Hospital name (Autofills)]]="","",IFERROR(($O80*((1+$G$9)^(BR$28)))*(AB80),0))</f>
        <v/>
      </c>
      <c r="BS80" s="362" t="str">
        <f>IF(Table1[[#This Row],[Hospital name (Autofills)]]="","",IFERROR(($O80*((1+$G$9)^(BS$28)))*(AC80),0))</f>
        <v/>
      </c>
      <c r="BT80" s="362" t="str">
        <f>IF(Table1[[#This Row],[Hospital name (Autofills)]]="","",IFERROR(($O80*((1+$G$9)^(BT$28)))*(AD80),0))</f>
        <v/>
      </c>
      <c r="BU80" s="362" t="str">
        <f>IF(Table1[[#This Row],[Hospital name (Autofills)]]="","",IFERROR(($O80*((1+$G$9)^(BU$28)))*(AE80),0))</f>
        <v/>
      </c>
      <c r="BV80" s="362" t="str">
        <f>IF(Table1[[#This Row],[Hospital name (Autofills)]]="","",IFERROR(($O80*((1+$G$9)^(BV$28)))*(AF80),0))</f>
        <v/>
      </c>
      <c r="BW80" s="362" t="str">
        <f>IF(Table1[[#This Row],[Hospital name (Autofills)]]="","",IFERROR(($O80*((1+$G$9)^(BW$28)))*(AG80),0))</f>
        <v/>
      </c>
      <c r="BX80" s="362" t="str">
        <f>IF(Table1[[#This Row],[Hospital name (Autofills)]]="","",IFERROR(($O80*((1+$G$9)^(BX$28)))*(AH80),0))</f>
        <v/>
      </c>
      <c r="BY80" s="362" t="str">
        <f>IF(Table1[[#This Row],[Hospital name (Autofills)]]="","",IFERROR(($O80*((1+$G$9)^(BY$28)))*(AI80),0))</f>
        <v/>
      </c>
      <c r="BZ80" s="362" t="str">
        <f>IF(Table1[[#This Row],[Hospital name (Autofills)]]="","",IFERROR(($O80*((1+$G$9)^(BZ$28)))*(AJ80),0))</f>
        <v/>
      </c>
      <c r="CA80" s="370" t="str">
        <f>IF(Table1[[#This Row],[Hospital name (Autofills)]]="","",IFERROR(($O80*((1+$G$9)^(CA$28)))*(AK80),0))</f>
        <v/>
      </c>
      <c r="CB80" s="343" t="str">
        <f>IF(Table1[[#This Row],[Hospital name (Autofills)]]="","",IFERROR(($O80*((1+$G$9)^(CB$28)))*(AM80),0))</f>
        <v/>
      </c>
      <c r="CC80" s="362" t="str">
        <f>IF(Table1[[#This Row],[Hospital name (Autofills)]]="","",IFERROR(($O80*((1+$G$9)^(CC$28)))*(AN80),0))</f>
        <v/>
      </c>
      <c r="CD80" s="362" t="str">
        <f>IF(Table1[[#This Row],[Hospital name (Autofills)]]="","",IFERROR(($O80*((1+$G$9)^(CD$28)))*(AO80),0))</f>
        <v/>
      </c>
      <c r="CE80" s="362" t="str">
        <f>IF(Table1[[#This Row],[Hospital name (Autofills)]]="","",IFERROR(($O80*((1+$G$9)^(CE$28)))*(AP80),0))</f>
        <v/>
      </c>
      <c r="CF80" s="362" t="str">
        <f>IF(Table1[[#This Row],[Hospital name (Autofills)]]="","",IFERROR(($O80*((1+$G$9)^(CF$28)))*(AQ80),0))</f>
        <v/>
      </c>
      <c r="CG80" s="362" t="str">
        <f>IF(Table1[[#This Row],[Hospital name (Autofills)]]="","",IFERROR(($O80*((1+$G$9)^(CG$28)))*(AR80),0))</f>
        <v/>
      </c>
      <c r="CH80" s="362" t="str">
        <f>IF(Table1[[#This Row],[Hospital name (Autofills)]]="","",IFERROR(($O80*((1+$G$9)^(CH$28)))*(AS80),0))</f>
        <v/>
      </c>
      <c r="CI80" s="362" t="str">
        <f>IF(Table1[[#This Row],[Hospital name (Autofills)]]="","",IFERROR(($O80*((1+$G$9)^(CI$28)))*(AT80),0))</f>
        <v/>
      </c>
      <c r="CJ80" s="362" t="str">
        <f>IF(Table1[[#This Row],[Hospital name (Autofills)]]="","",IFERROR(($O80*((1+$G$9)^(CJ$28)))*(AU80),0))</f>
        <v/>
      </c>
      <c r="CK80" s="344" t="str">
        <f>IF(Table1[[#This Row],[Hospital name (Autofills)]]="","",IFERROR(($O80*((1+$G$9)^(CK$28)))*(AV80),0))</f>
        <v/>
      </c>
      <c r="CL80" s="357" t="str">
        <f>IF(Table1[[#This Row],[Hospital name (Autofills)]]="","",IFERROR(($O80*((1+$G$9)^(CL$28)))*(AX80),0))</f>
        <v/>
      </c>
      <c r="CM80" s="362" t="str">
        <f>IF(Table1[[#This Row],[Hospital name (Autofills)]]="","",IFERROR(($O80*((1+$G$9)^(CM$28)))*(AY80),0))</f>
        <v/>
      </c>
      <c r="CN80" s="362" t="str">
        <f>IF(Table1[[#This Row],[Hospital name (Autofills)]]="","",IFERROR(($O80*((1+$G$9)^(CN$28)))*(AZ80),0))</f>
        <v/>
      </c>
      <c r="CO80" s="362" t="str">
        <f>IF(Table1[[#This Row],[Hospital name (Autofills)]]="","",IFERROR(($O80*((1+$G$9)^(CO$28)))*(BA80),0))</f>
        <v/>
      </c>
      <c r="CP80" s="362" t="str">
        <f>IF(Table1[[#This Row],[Hospital name (Autofills)]]="","",IFERROR(($O80*((1+$G$9)^(CP$28)))*(BB80),0))</f>
        <v/>
      </c>
      <c r="CQ80" s="362" t="str">
        <f>IF(Table1[[#This Row],[Hospital name (Autofills)]]="","",IFERROR(($O80*((1+$G$9)^(CQ$28)))*(BC80),0))</f>
        <v/>
      </c>
      <c r="CR80" s="362" t="str">
        <f>IF(Table1[[#This Row],[Hospital name (Autofills)]]="","",IFERROR(($O80*((1+$G$9)^(CR$28)))*(BD80),0))</f>
        <v/>
      </c>
      <c r="CS80" s="362" t="str">
        <f>IF(Table1[[#This Row],[Hospital name (Autofills)]]="","",IFERROR(($O80*((1+$G$9)^(CS$28)))*(BE80),0))</f>
        <v/>
      </c>
      <c r="CT80" s="362" t="str">
        <f>IF(Table1[[#This Row],[Hospital name (Autofills)]]="","",IFERROR(($O80*((1+$G$9)^(CT$28)))*(BF80),0))</f>
        <v/>
      </c>
      <c r="CU80" s="362" t="str">
        <f>IF(Table1[[#This Row],[Hospital name (Autofills)]]="","",IFERROR(($O80*((1+$G$9)^(CU$28)))*(BG80),0))</f>
        <v/>
      </c>
      <c r="CV80" s="371" t="str">
        <f>IF(Table1[[#This Row],[Hospital name (Autofills)]]="","",BH80-BR80)</f>
        <v/>
      </c>
      <c r="CW80" s="372" t="str">
        <f>IF(Table1[[#This Row],[Hospital name (Autofills)]]="","",BI80-BS80)</f>
        <v/>
      </c>
      <c r="CX80" s="372" t="str">
        <f>IF(Table1[[#This Row],[Hospital name (Autofills)]]="","",BJ80-BT80)</f>
        <v/>
      </c>
      <c r="CY80" s="372" t="str">
        <f>IF(Table1[[#This Row],[Hospital name (Autofills)]]="","",BK80-BU80)</f>
        <v/>
      </c>
      <c r="CZ80" s="372" t="str">
        <f>IF(Table1[[#This Row],[Hospital name (Autofills)]]="","",BL80-BV80)</f>
        <v/>
      </c>
      <c r="DA80" s="372" t="str">
        <f>IF(Table1[[#This Row],[Hospital name (Autofills)]]="","",BM80-BW80)</f>
        <v/>
      </c>
      <c r="DB80" s="372" t="str">
        <f>IF(Table1[[#This Row],[Hospital name (Autofills)]]="","",BN80-BX80)</f>
        <v/>
      </c>
      <c r="DC80" s="372" t="str">
        <f>IF(Table1[[#This Row],[Hospital name (Autofills)]]="","",BO80-BY80)</f>
        <v/>
      </c>
      <c r="DD80" s="372" t="str">
        <f>IF(Table1[[#This Row],[Hospital name (Autofills)]]="","",BP80-BZ80)</f>
        <v/>
      </c>
      <c r="DE80" s="373" t="str">
        <f>IF(Table1[[#This Row],[Hospital name (Autofills)]]="","",BQ80-CA80)</f>
        <v/>
      </c>
      <c r="DF80" s="375" t="str">
        <f>IF(Table1[[#This Row],[Hospital name (Autofills)]]="","",SUM(Table1[[#This Row],[Year 1 Savings with Price Growth Cap Alone (millions)]:[Year 10 Savings with Price Growth Cap Alone (millions)]]))</f>
        <v/>
      </c>
      <c r="DG80" s="376" t="str">
        <f>IF(Table1[[#This Row],[Hospital name (Autofills)]]="","",BH80-CB80)</f>
        <v/>
      </c>
      <c r="DH80" s="377" t="str">
        <f>IF(Table1[[#This Row],[Hospital name (Autofills)]]="","",BI80-CC80)</f>
        <v/>
      </c>
      <c r="DI80" s="377" t="str">
        <f>IF(Table1[[#This Row],[Hospital name (Autofills)]]="","",BJ80-CD80)</f>
        <v/>
      </c>
      <c r="DJ80" s="377" t="str">
        <f>IF(Table1[[#This Row],[Hospital name (Autofills)]]="","",BK80-CE80)</f>
        <v/>
      </c>
      <c r="DK80" s="377" t="str">
        <f>IF(Table1[[#This Row],[Hospital name (Autofills)]]="","",BL80-CF80)</f>
        <v/>
      </c>
      <c r="DL80" s="377" t="str">
        <f>IF(Table1[[#This Row],[Hospital name (Autofills)]]="","",BM80-CG80)</f>
        <v/>
      </c>
      <c r="DM80" s="377" t="str">
        <f>IF(Table1[[#This Row],[Hospital name (Autofills)]]="","",BN80-CH80)</f>
        <v/>
      </c>
      <c r="DN80" s="377" t="str">
        <f>IF(Table1[[#This Row],[Hospital name (Autofills)]]="","",BO80-CI80)</f>
        <v/>
      </c>
      <c r="DO80" s="377" t="str">
        <f>IF(Table1[[#This Row],[Hospital name (Autofills)]]="","",BP80-CJ80)</f>
        <v/>
      </c>
      <c r="DP80" s="377" t="str">
        <f>IF(Table1[[#This Row],[Hospital name (Autofills)]]="","",BQ80-CK80)</f>
        <v/>
      </c>
      <c r="DQ80" s="344" t="str">
        <f>IF(Table1[[#This Row],[Hospital name (Autofills)]]="","",SUM(Table1[[#This Row],[Year 1 Savings with Price Growth Cap + Price Cap (No Glide Path) (millions)]:[Year 10 Savings with Price Growth Cap + Price Cap (No Glide Path) (millions)]]))</f>
        <v/>
      </c>
      <c r="DR80" s="363" t="str">
        <f>IF(Table1[[#This Row],[Hospital name (Autofills)]]="","",BH80-CL80)</f>
        <v/>
      </c>
      <c r="DS80" s="364" t="str">
        <f>IF(Table1[[#This Row],[Hospital name (Autofills)]]="","",BI80-CM80)</f>
        <v/>
      </c>
      <c r="DT80" s="364" t="str">
        <f>IF(Table1[[#This Row],[Hospital name (Autofills)]]="","",BJ80-CN80)</f>
        <v/>
      </c>
      <c r="DU80" s="364" t="str">
        <f>IF(Table1[[#This Row],[Hospital name (Autofills)]]="","",BK80-CO80)</f>
        <v/>
      </c>
      <c r="DV80" s="364" t="str">
        <f>IF(Table1[[#This Row],[Hospital name (Autofills)]]="","",BL80-CP80)</f>
        <v/>
      </c>
      <c r="DW80" s="364" t="str">
        <f>IF(Table1[[#This Row],[Hospital name (Autofills)]]="","",BM80-CQ80)</f>
        <v/>
      </c>
      <c r="DX80" s="364" t="str">
        <f>IF(Table1[[#This Row],[Hospital name (Autofills)]]="","",BN80-CR80)</f>
        <v/>
      </c>
      <c r="DY80" s="364" t="str">
        <f>IF(Table1[[#This Row],[Hospital name (Autofills)]]="","",BO80-CS80)</f>
        <v/>
      </c>
      <c r="DZ80" s="364" t="str">
        <f>IF(Table1[[#This Row],[Hospital name (Autofills)]]="","",BP80-CT80)</f>
        <v/>
      </c>
      <c r="EA80" s="364" t="str">
        <f>IF(Table1[[#This Row],[Hospital name (Autofills)]]="","",BQ80-CU80)</f>
        <v/>
      </c>
      <c r="EB80" s="365" t="str">
        <f>IF(Table1[[#This Row],[Hospital name (Autofills)]]="","",SUM(Table1[[#This Row],[Year 1 Savings with Price Growth Cap + Price Cap Glide Path (millions)]:[Year 10 Savings with Price Growth Cap + Price Cap Glide Path (millions)]]))</f>
        <v/>
      </c>
      <c r="ED80" s="131"/>
    </row>
    <row r="81" spans="2:149" ht="12" customHeight="1">
      <c r="B81" s="292"/>
      <c r="C81" s="337" t="str">
        <f>IF(B81=0,"",_xlfn.XLOOKUP(B81,'4. User Repricing Data'!A:A,'4. User Repricing Data'!B:B,""))</f>
        <v/>
      </c>
      <c r="D81" s="292" t="str">
        <f>IF(B81=0,"",_xlfn.XLOOKUP(B81,'4. User Repricing Data'!A:A,'4. User Repricing Data'!D:D,""))</f>
        <v/>
      </c>
      <c r="E81" s="108" t="str">
        <f>IF(B81=0,"",_xlfn.XLOOKUP(B81,'4. User Repricing Data'!A:A,'4. User Repricing Data'!F:F,""))</f>
        <v/>
      </c>
      <c r="F81" s="338" t="str">
        <f>IF(B81=0,"",_xlfn.XLOOKUP(B81,'4. User Repricing Data'!A:A,'4. User Repricing Data'!E:E,""))</f>
        <v/>
      </c>
      <c r="G81" s="108" t="str">
        <f>IF(G$29="CAH",Table1[[#This Row],[CAH? (Y/N) (Autofills)]],"")</f>
        <v/>
      </c>
      <c r="H81" s="109" t="str">
        <f>IF(H$29="CAH",Table1[[#This Row],[CAH? (Y/N) (Autofills)]],"")</f>
        <v/>
      </c>
      <c r="I81" s="366" t="str">
        <f>IF(Table1[[#This Row],[Hospital name (Autofills)]]="","",IF(OR(AND(G81="Y",$G$17="Y"),AND(H81="Y",$G$18="Y")),"Y","N"))</f>
        <v/>
      </c>
      <c r="J81" s="366" t="str">
        <f>IF(Table1[[#This Row],[Hospital name (Autofills)]]="","",IF(OR(AND(G81="Y",$G$22="Y",$G$19="Y"),AND(H81="Y",$G$23="Y",$G$19="Y")),"Y","N"))</f>
        <v/>
      </c>
      <c r="K81" s="364" t="str">
        <f>IF(Table1[[#This Row],[Hospital name (Autofills)]]="","",_xlfn.XLOOKUP(B81,'4. User Repricing Data'!A:A,'4. User Repricing Data'!G:G))</f>
        <v/>
      </c>
      <c r="L81" s="364" t="str">
        <f>IF(Table1[[#This Row],[Hospital name (Autofills)]]="","",_xlfn.XLOOKUP(B81,'4. User Repricing Data'!A:A,'4. User Repricing Data'!H:H))</f>
        <v/>
      </c>
      <c r="M81" s="342" t="str">
        <f>IF(Table1[[#This Row],[Hospital name (Autofills)]]="","",((1+G$7)^G$6-1))</f>
        <v/>
      </c>
      <c r="N81" s="343" t="str">
        <f>IF(Table1[[#This Row],[Hospital name (Autofills)]]="","",IFERROR(K81*(1+Table1[[#This Row],[Cumulative Inflation Adjustment (Autofills)]]),0))</f>
        <v/>
      </c>
      <c r="O81" s="344" t="str">
        <f>IF(Table1[[#This Row],[Hospital name (Autofills)]]="","",IFERROR(L81*(1+Table1[[#This Row],[Cumulative Inflation Adjustment (Autofills)]]),0))</f>
        <v/>
      </c>
      <c r="P81" s="345" t="str">
        <f>IF(Table1[[#This Row],[Hospital name (Autofills)]]="","",IFERROR(N81/O81,0))</f>
        <v/>
      </c>
      <c r="Q81" s="346" t="str">
        <f>IF(Table1[[#This Row],[Hospital name (Autofills)]]="","",IFERROR(($N81*($G$10+1)^Q$28)/($O81*($G$9+1)^Q$28),0))</f>
        <v/>
      </c>
      <c r="R81" s="346" t="str">
        <f>IF(Table1[[#This Row],[Hospital name (Autofills)]]="","",IFERROR(($N81*($G$10+1)^R$28)/($O81*($G$9+1)^R$28),0))</f>
        <v/>
      </c>
      <c r="S81" s="346" t="str">
        <f>IF(Table1[[#This Row],[Hospital name (Autofills)]]="","",IFERROR(($N81*($G$10+1)^S$28)/($O81*($G$9+1)^S$28),0))</f>
        <v/>
      </c>
      <c r="T81" s="346" t="str">
        <f>IF(Table1[[#This Row],[Hospital name (Autofills)]]="","",IFERROR(($N81*($G$10+1)^T$28)/($O81*($G$9+1)^T$28),0))</f>
        <v/>
      </c>
      <c r="U81" s="346" t="str">
        <f>IF(Table1[[#This Row],[Hospital name (Autofills)]]="","",IFERROR(($N81*($G$10+1)^U$28)/($O81*($G$9+1)^U$28),0))</f>
        <v/>
      </c>
      <c r="V81" s="346" t="str">
        <f>IF(Table1[[#This Row],[Hospital name (Autofills)]]="","",IFERROR(($N81*($G$10+1)^V$28)/($O81*($G$9+1)^V$28),0))</f>
        <v/>
      </c>
      <c r="W81" s="346" t="str">
        <f>IF(Table1[[#This Row],[Hospital name (Autofills)]]="","",IFERROR(($N81*($G$10+1)^W$28)/($O81*($G$9+1)^W$28),0))</f>
        <v/>
      </c>
      <c r="X81" s="346" t="str">
        <f>IF(Table1[[#This Row],[Hospital name (Autofills)]]="","",IFERROR(($N81*($G$10+1)^X$28)/($O81*($G$9+1)^X$28),0))</f>
        <v/>
      </c>
      <c r="Y81" s="346" t="str">
        <f>IF(Table1[[#This Row],[Hospital name (Autofills)]]="","",IFERROR(($N81*($G$10+1)^Y$28)/($O81*($G$9+1)^Y$28),0))</f>
        <v/>
      </c>
      <c r="Z81" s="346" t="str">
        <f>IF(Table1[[#This Row],[Hospital name (Autofills)]]="","",IFERROR(($N81*($G$10+1)^Z$28)/($O81*($G$9+1)^Z$28),0))</f>
        <v/>
      </c>
      <c r="AA81" s="345" t="str">
        <f>IF(Table1[[#This Row],[Hospital name (Autofills)]]="","",IFERROR(N81/O81,0))</f>
        <v/>
      </c>
      <c r="AB81" s="368" t="str">
        <f>IF(Table1[[#This Row],[Hospital name (Autofills)]]="","",IFERROR(IF($J81="Y",Q81,IF($G$19="N",Q81,($N81*($G$10+1)^IF(AB$28&lt;$G$21,AB$28,$G$21-1)*($G$20+1)^(MAX((AB$28-$G$21+1),0)))/($O81*($G$9+1)^AB$28))),0))</f>
        <v/>
      </c>
      <c r="AC81" s="368" t="str">
        <f>IF(Table1[[#This Row],[Hospital name (Autofills)]]="","",IFERROR(IF($J81="Y",R81,IF($G$19="N",R81,($N81*($G$10+1)^IF(AC$28&lt;$G$21,AC$28,$G$21-1)*($G$20+1)^(MAX((AC$28-$G$21+1),0)))/($O81*($G$9+1)^AC$28))),0))</f>
        <v/>
      </c>
      <c r="AD81" s="368" t="str">
        <f>IF(Table1[[#This Row],[Hospital name (Autofills)]]="","",IFERROR(IF($J81="Y",S81,IF($G$19="N",S81,($N81*($G$10+1)^IF(AD$28&lt;$G$21,AD$28,$G$21-1)*($G$20+1)^(MAX((AD$28-$G$21+1),0)))/($O81*($G$9+1)^AD$28))),0))</f>
        <v/>
      </c>
      <c r="AE81" s="368" t="str">
        <f>IF(Table1[[#This Row],[Hospital name (Autofills)]]="","",IFERROR(IF($J81="Y",T81,IF($G$19="N",T81,($N81*($G$10+1)^IF(AE$28&lt;$G$21,AE$28,$G$21-1)*($G$20+1)^(MAX((AE$28-$G$21+1),0)))/($O81*($G$9+1)^AE$28))),0))</f>
        <v/>
      </c>
      <c r="AF81" s="368" t="str">
        <f>IF(Table1[[#This Row],[Hospital name (Autofills)]]="","",IFERROR(IF($J81="Y",U81,IF($G$19="N",U81,($N81*($G$10+1)^IF(AF$28&lt;$G$21,AF$28,$G$21-1)*($G$20+1)^(MAX((AF$28-$G$21+1),0)))/($O81*($G$9+1)^AF$28))),0))</f>
        <v/>
      </c>
      <c r="AG81" s="368" t="str">
        <f>IF(Table1[[#This Row],[Hospital name (Autofills)]]="","",IFERROR(IF($J81="Y",V81,IF($G$19="N",V81,($N81*($G$10+1)^IF(AG$28&lt;$G$21,AG$28,$G$21-1)*($G$20+1)^(MAX((AG$28-$G$21+1),0)))/($O81*($G$9+1)^AG$28))),0))</f>
        <v/>
      </c>
      <c r="AH81" s="368" t="str">
        <f>IF(Table1[[#This Row],[Hospital name (Autofills)]]="","",IFERROR(IF($J81="Y",W81,IF($G$19="N",W81,($N81*($G$10+1)^IF(AH$28&lt;$G$21,AH$28,$G$21-1)*($G$20+1)^(MAX((AH$28-$G$21+1),0)))/($O81*($G$9+1)^AH$28))),0))</f>
        <v/>
      </c>
      <c r="AI81" s="368" t="str">
        <f>IF(Table1[[#This Row],[Hospital name (Autofills)]]="","",IFERROR(IF($J81="Y",X81,IF($G$19="N",X81,($N81*($G$10+1)^IF(AI$28&lt;$G$21,AI$28,$G$21-1)*($G$20+1)^(MAX((AI$28-$G$21+1),0)))/($O81*($G$9+1)^AI$28))),0))</f>
        <v/>
      </c>
      <c r="AJ81" s="368" t="str">
        <f>IF(Table1[[#This Row],[Hospital name (Autofills)]]="","",IFERROR(IF($J81="Y",Y81,IF($G$19="N",Y81,($N81*($G$10+1)^IF(AJ$28&lt;$G$21,AJ$28,$G$21-1)*($G$20+1)^(MAX((AJ$28-$G$21+1),0)))/($O81*($G$9+1)^AJ$28))),0))</f>
        <v/>
      </c>
      <c r="AK81" s="368" t="str">
        <f>IF(Table1[[#This Row],[Hospital name (Autofills)]]="","",IFERROR(IF($J81="Y",Z81,IF($G$19="N",Z81,($N81*($G$10+1)^IF(AK$28&lt;$G$21,AK$28,$G$21-1)*($G$20+1)^(MAX((AK$28-$G$21+1),0)))/($O81*($G$9+1)^AK$28))),0))</f>
        <v/>
      </c>
      <c r="AL81" s="349" t="str">
        <f t="shared" si="0"/>
        <v/>
      </c>
      <c r="AM81" s="350" t="str">
        <f>IF(Table1[[#This Row],[Hospital name (Autofills)]]="","",IF(AND($I81="Y", $G$17="Y"), AB81,
    IF(OR(AND($G$13="Y", AM$28 &gt;= $G$14), $G$13="N"),
        IF(OR(AB81 &gt;= $G$12, AL81 = $G$12),
            $G$12,
            AB81),
        AB81))
)</f>
        <v/>
      </c>
      <c r="AN81" s="350" t="str">
        <f>IF(Table1[[#This Row],[Hospital name (Autofills)]]="","",IF(AND($I81="Y", $G$17="Y"), AC81,
    IF(OR(AND($G$13="Y", AN$28 &gt;= $G$14), $G$13="N"),
        IF(OR(AC81 &gt;= $G$12, AM81 = $G$12),
            $G$12,
            AC81),
        AC81)
))</f>
        <v/>
      </c>
      <c r="AO81" s="350" t="str">
        <f>IF(Table1[[#This Row],[Hospital name (Autofills)]]="","",IF(AND($I81="Y", $G$17="Y"), AD81,
    IF(OR(AND($G$13="Y", AO$28 &gt;= $G$14), $G$13="N"),
        IF(OR(AD81 &gt;= $G$12, AN81 = $G$12),
            MIN(AD81,$G$12),
            AD81),
        AD81)
))</f>
        <v/>
      </c>
      <c r="AP81" s="350" t="str">
        <f>IF(Table1[[#This Row],[Hospital name (Autofills)]]="","",IF(AND($I81="Y", $G$17="Y"), AE81,
    IF(OR(AND($G$13="Y", AP$28 &gt;= $G$14), $G$13="N"),
        IF(OR(AE81 &gt;= $G$12, AO81 = $G$12),
            MIN(AE81,$G$12),
            AE81),
        AE81)
))</f>
        <v/>
      </c>
      <c r="AQ81" s="350" t="str">
        <f>IF(Table1[[#This Row],[Hospital name (Autofills)]]="","",IF(AND($I81="Y", $G$17="Y"), AF81,
    IF(OR(AND($G$13="Y", AQ$28 &gt;= $G$14), $G$13="N"),
        IF(OR(AF81 &gt;= $G$12, AP81 = $G$12),
            MIN(AF81,$G$12),
            AF81),
        AF81)
))</f>
        <v/>
      </c>
      <c r="AR81" s="350" t="str">
        <f>IF(Table1[[#This Row],[Hospital name (Autofills)]]="","",IF(AND($I81="Y", $G$17="Y"), AG81,
    IF(OR(AND($G$13="Y", AR$28 &gt;= $G$14), $G$13="N"),
        IF(OR(AG81 &gt;= $G$12, AQ81 = $G$12),
            MIN(AG81,$G$12),
            AG81),
        AG81)
))</f>
        <v/>
      </c>
      <c r="AS81" s="350" t="str">
        <f>IF(Table1[[#This Row],[Hospital name (Autofills)]]="","",IF(AND($I81="Y", $G$17="Y"), AH81,
    IF(OR(AND($G$13="Y", AS$28 &gt;= $G$14), $G$13="N"),
        IF(OR(AH81 &gt;= $G$12, AR81 = $G$12),
            MIN(AH81,$G$12),
            AH81),
        AH81)
))</f>
        <v/>
      </c>
      <c r="AT81" s="350" t="str">
        <f>IF(Table1[[#This Row],[Hospital name (Autofills)]]="","",IF(AND($I81="Y", $G$17="Y"), AI81,
    IF(OR(AND($G$13="Y", AT$28 &gt;= $G$14), $G$13="N"),
        IF(OR(AI81 &gt;= $G$12, AS81 = $G$12),
            MIN(AI81,$G$12),
            AI81),
        AI81)
))</f>
        <v/>
      </c>
      <c r="AU81" s="350" t="str">
        <f>IF(Table1[[#This Row],[Hospital name (Autofills)]]="","",IF(AND($I81="Y", $G$17="Y"), AJ81,
    IF(OR(AND($G$13="Y", AU$28 &gt;= $G$14), $G$13="N"),
        IF(OR(AJ81 &gt;= $G$12, AT81 = $G$12),
            MIN(AJ81,$G$12),
            AJ81),
        AJ81)
))</f>
        <v/>
      </c>
      <c r="AV81" s="350" t="str">
        <f>IF(Table1[[#This Row],[Hospital name (Autofills)]]="","",IF(AND($I81="Y", $G$17="Y"), AK81,
    IF(OR(AND($G$13="Y", AV$28 &gt;= $G$14), $G$13="N"),
        IF(OR(AK81 &gt;= $G$12, AU81 = $G$12),
            MIN(AK81,$G$12),
            AK81),
        AK81)
))</f>
        <v/>
      </c>
      <c r="AW81" s="345" t="str">
        <f>IFERROR(Table1[[#This Row],[Year 0 Relative Price]],"")</f>
        <v/>
      </c>
      <c r="AX81" s="350" t="str">
        <f t="shared" si="11"/>
        <v/>
      </c>
      <c r="AY81" s="350" t="str">
        <f t="shared" si="12"/>
        <v/>
      </c>
      <c r="AZ81" s="350" t="str">
        <f t="shared" si="13"/>
        <v/>
      </c>
      <c r="BA81" s="350" t="str">
        <f t="shared" si="14"/>
        <v/>
      </c>
      <c r="BB81" s="350" t="str">
        <f t="shared" si="15"/>
        <v/>
      </c>
      <c r="BC81" s="350" t="str">
        <f t="shared" si="16"/>
        <v/>
      </c>
      <c r="BD81" s="350" t="str">
        <f t="shared" si="17"/>
        <v/>
      </c>
      <c r="BE81" s="350" t="str">
        <f t="shared" si="18"/>
        <v/>
      </c>
      <c r="BF81" s="350" t="str">
        <f t="shared" si="19"/>
        <v/>
      </c>
      <c r="BG81" s="351" t="str">
        <f t="shared" si="20"/>
        <v/>
      </c>
      <c r="BH81" s="352" t="str">
        <f>IF(Table1[[#This Row],[Hospital name (Autofills)]]="","",IFERROR($N81*($G$10+1)^BH$28,0))</f>
        <v/>
      </c>
      <c r="BI81" s="353" t="str">
        <f>IF(Table1[[#This Row],[Hospital name (Autofills)]]="","",IFERROR($N81*($G$10+1)^BI$28,0))</f>
        <v/>
      </c>
      <c r="BJ81" s="353" t="str">
        <f>IF(Table1[[#This Row],[Hospital name (Autofills)]]="","",IFERROR($N81*($G$10+1)^BJ$28,0))</f>
        <v/>
      </c>
      <c r="BK81" s="353" t="str">
        <f>IF(Table1[[#This Row],[Hospital name (Autofills)]]="","",IFERROR($N81*($G$10+1)^BK$28,0))</f>
        <v/>
      </c>
      <c r="BL81" s="353" t="str">
        <f>IF(Table1[[#This Row],[Hospital name (Autofills)]]="","",IFERROR($N81*($G$10+1)^BL$28,0))</f>
        <v/>
      </c>
      <c r="BM81" s="353" t="str">
        <f>IF(Table1[[#This Row],[Hospital name (Autofills)]]="","",IFERROR($N81*($G$10+1)^BM$28,0))</f>
        <v/>
      </c>
      <c r="BN81" s="353" t="str">
        <f>IF(Table1[[#This Row],[Hospital name (Autofills)]]="","",IFERROR($N81*($G$10+1)^BN$28,0))</f>
        <v/>
      </c>
      <c r="BO81" s="353" t="str">
        <f>IF(Table1[[#This Row],[Hospital name (Autofills)]]="","",IFERROR($N81*($G$10+1)^BO$28,0))</f>
        <v/>
      </c>
      <c r="BP81" s="353" t="str">
        <f>IF(Table1[[#This Row],[Hospital name (Autofills)]]="","",IFERROR($N81*($G$10+1)^BP$28,0))</f>
        <v/>
      </c>
      <c r="BQ81" s="354" t="str">
        <f>IF(Table1[[#This Row],[Hospital name (Autofills)]]="","",IFERROR($N81*($G$10+1)^BQ$28,0))</f>
        <v/>
      </c>
      <c r="BR81" s="357" t="str">
        <f>IF(Table1[[#This Row],[Hospital name (Autofills)]]="","",IFERROR(($O81*((1+$G$9)^(BR$28)))*(AB81),0))</f>
        <v/>
      </c>
      <c r="BS81" s="362" t="str">
        <f>IF(Table1[[#This Row],[Hospital name (Autofills)]]="","",IFERROR(($O81*((1+$G$9)^(BS$28)))*(AC81),0))</f>
        <v/>
      </c>
      <c r="BT81" s="362" t="str">
        <f>IF(Table1[[#This Row],[Hospital name (Autofills)]]="","",IFERROR(($O81*((1+$G$9)^(BT$28)))*(AD81),0))</f>
        <v/>
      </c>
      <c r="BU81" s="362" t="str">
        <f>IF(Table1[[#This Row],[Hospital name (Autofills)]]="","",IFERROR(($O81*((1+$G$9)^(BU$28)))*(AE81),0))</f>
        <v/>
      </c>
      <c r="BV81" s="362" t="str">
        <f>IF(Table1[[#This Row],[Hospital name (Autofills)]]="","",IFERROR(($O81*((1+$G$9)^(BV$28)))*(AF81),0))</f>
        <v/>
      </c>
      <c r="BW81" s="362" t="str">
        <f>IF(Table1[[#This Row],[Hospital name (Autofills)]]="","",IFERROR(($O81*((1+$G$9)^(BW$28)))*(AG81),0))</f>
        <v/>
      </c>
      <c r="BX81" s="362" t="str">
        <f>IF(Table1[[#This Row],[Hospital name (Autofills)]]="","",IFERROR(($O81*((1+$G$9)^(BX$28)))*(AH81),0))</f>
        <v/>
      </c>
      <c r="BY81" s="362" t="str">
        <f>IF(Table1[[#This Row],[Hospital name (Autofills)]]="","",IFERROR(($O81*((1+$G$9)^(BY$28)))*(AI81),0))</f>
        <v/>
      </c>
      <c r="BZ81" s="362" t="str">
        <f>IF(Table1[[#This Row],[Hospital name (Autofills)]]="","",IFERROR(($O81*((1+$G$9)^(BZ$28)))*(AJ81),0))</f>
        <v/>
      </c>
      <c r="CA81" s="370" t="str">
        <f>IF(Table1[[#This Row],[Hospital name (Autofills)]]="","",IFERROR(($O81*((1+$G$9)^(CA$28)))*(AK81),0))</f>
        <v/>
      </c>
      <c r="CB81" s="343" t="str">
        <f>IF(Table1[[#This Row],[Hospital name (Autofills)]]="","",IFERROR(($O81*((1+$G$9)^(CB$28)))*(AM81),0))</f>
        <v/>
      </c>
      <c r="CC81" s="362" t="str">
        <f>IF(Table1[[#This Row],[Hospital name (Autofills)]]="","",IFERROR(($O81*((1+$G$9)^(CC$28)))*(AN81),0))</f>
        <v/>
      </c>
      <c r="CD81" s="362" t="str">
        <f>IF(Table1[[#This Row],[Hospital name (Autofills)]]="","",IFERROR(($O81*((1+$G$9)^(CD$28)))*(AO81),0))</f>
        <v/>
      </c>
      <c r="CE81" s="362" t="str">
        <f>IF(Table1[[#This Row],[Hospital name (Autofills)]]="","",IFERROR(($O81*((1+$G$9)^(CE$28)))*(AP81),0))</f>
        <v/>
      </c>
      <c r="CF81" s="362" t="str">
        <f>IF(Table1[[#This Row],[Hospital name (Autofills)]]="","",IFERROR(($O81*((1+$G$9)^(CF$28)))*(AQ81),0))</f>
        <v/>
      </c>
      <c r="CG81" s="362" t="str">
        <f>IF(Table1[[#This Row],[Hospital name (Autofills)]]="","",IFERROR(($O81*((1+$G$9)^(CG$28)))*(AR81),0))</f>
        <v/>
      </c>
      <c r="CH81" s="362" t="str">
        <f>IF(Table1[[#This Row],[Hospital name (Autofills)]]="","",IFERROR(($O81*((1+$G$9)^(CH$28)))*(AS81),0))</f>
        <v/>
      </c>
      <c r="CI81" s="362" t="str">
        <f>IF(Table1[[#This Row],[Hospital name (Autofills)]]="","",IFERROR(($O81*((1+$G$9)^(CI$28)))*(AT81),0))</f>
        <v/>
      </c>
      <c r="CJ81" s="362" t="str">
        <f>IF(Table1[[#This Row],[Hospital name (Autofills)]]="","",IFERROR(($O81*((1+$G$9)^(CJ$28)))*(AU81),0))</f>
        <v/>
      </c>
      <c r="CK81" s="344" t="str">
        <f>IF(Table1[[#This Row],[Hospital name (Autofills)]]="","",IFERROR(($O81*((1+$G$9)^(CK$28)))*(AV81),0))</f>
        <v/>
      </c>
      <c r="CL81" s="357" t="str">
        <f>IF(Table1[[#This Row],[Hospital name (Autofills)]]="","",IFERROR(($O81*((1+$G$9)^(CL$28)))*(AX81),0))</f>
        <v/>
      </c>
      <c r="CM81" s="362" t="str">
        <f>IF(Table1[[#This Row],[Hospital name (Autofills)]]="","",IFERROR(($O81*((1+$G$9)^(CM$28)))*(AY81),0))</f>
        <v/>
      </c>
      <c r="CN81" s="362" t="str">
        <f>IF(Table1[[#This Row],[Hospital name (Autofills)]]="","",IFERROR(($O81*((1+$G$9)^(CN$28)))*(AZ81),0))</f>
        <v/>
      </c>
      <c r="CO81" s="362" t="str">
        <f>IF(Table1[[#This Row],[Hospital name (Autofills)]]="","",IFERROR(($O81*((1+$G$9)^(CO$28)))*(BA81),0))</f>
        <v/>
      </c>
      <c r="CP81" s="362" t="str">
        <f>IF(Table1[[#This Row],[Hospital name (Autofills)]]="","",IFERROR(($O81*((1+$G$9)^(CP$28)))*(BB81),0))</f>
        <v/>
      </c>
      <c r="CQ81" s="362" t="str">
        <f>IF(Table1[[#This Row],[Hospital name (Autofills)]]="","",IFERROR(($O81*((1+$G$9)^(CQ$28)))*(BC81),0))</f>
        <v/>
      </c>
      <c r="CR81" s="362" t="str">
        <f>IF(Table1[[#This Row],[Hospital name (Autofills)]]="","",IFERROR(($O81*((1+$G$9)^(CR$28)))*(BD81),0))</f>
        <v/>
      </c>
      <c r="CS81" s="362" t="str">
        <f>IF(Table1[[#This Row],[Hospital name (Autofills)]]="","",IFERROR(($O81*((1+$G$9)^(CS$28)))*(BE81),0))</f>
        <v/>
      </c>
      <c r="CT81" s="362" t="str">
        <f>IF(Table1[[#This Row],[Hospital name (Autofills)]]="","",IFERROR(($O81*((1+$G$9)^(CT$28)))*(BF81),0))</f>
        <v/>
      </c>
      <c r="CU81" s="362" t="str">
        <f>IF(Table1[[#This Row],[Hospital name (Autofills)]]="","",IFERROR(($O81*((1+$G$9)^(CU$28)))*(BG81),0))</f>
        <v/>
      </c>
      <c r="CV81" s="371" t="str">
        <f>IF(Table1[[#This Row],[Hospital name (Autofills)]]="","",BH81-BR81)</f>
        <v/>
      </c>
      <c r="CW81" s="372" t="str">
        <f>IF(Table1[[#This Row],[Hospital name (Autofills)]]="","",BI81-BS81)</f>
        <v/>
      </c>
      <c r="CX81" s="372" t="str">
        <f>IF(Table1[[#This Row],[Hospital name (Autofills)]]="","",BJ81-BT81)</f>
        <v/>
      </c>
      <c r="CY81" s="372" t="str">
        <f>IF(Table1[[#This Row],[Hospital name (Autofills)]]="","",BK81-BU81)</f>
        <v/>
      </c>
      <c r="CZ81" s="372" t="str">
        <f>IF(Table1[[#This Row],[Hospital name (Autofills)]]="","",BL81-BV81)</f>
        <v/>
      </c>
      <c r="DA81" s="372" t="str">
        <f>IF(Table1[[#This Row],[Hospital name (Autofills)]]="","",BM81-BW81)</f>
        <v/>
      </c>
      <c r="DB81" s="372" t="str">
        <f>IF(Table1[[#This Row],[Hospital name (Autofills)]]="","",BN81-BX81)</f>
        <v/>
      </c>
      <c r="DC81" s="372" t="str">
        <f>IF(Table1[[#This Row],[Hospital name (Autofills)]]="","",BO81-BY81)</f>
        <v/>
      </c>
      <c r="DD81" s="372" t="str">
        <f>IF(Table1[[#This Row],[Hospital name (Autofills)]]="","",BP81-BZ81)</f>
        <v/>
      </c>
      <c r="DE81" s="373" t="str">
        <f>IF(Table1[[#This Row],[Hospital name (Autofills)]]="","",BQ81-CA81)</f>
        <v/>
      </c>
      <c r="DF81" s="375" t="str">
        <f>IF(Table1[[#This Row],[Hospital name (Autofills)]]="","",SUM(Table1[[#This Row],[Year 1 Savings with Price Growth Cap Alone (millions)]:[Year 10 Savings with Price Growth Cap Alone (millions)]]))</f>
        <v/>
      </c>
      <c r="DG81" s="376" t="str">
        <f>IF(Table1[[#This Row],[Hospital name (Autofills)]]="","",BH81-CB81)</f>
        <v/>
      </c>
      <c r="DH81" s="377" t="str">
        <f>IF(Table1[[#This Row],[Hospital name (Autofills)]]="","",BI81-CC81)</f>
        <v/>
      </c>
      <c r="DI81" s="377" t="str">
        <f>IF(Table1[[#This Row],[Hospital name (Autofills)]]="","",BJ81-CD81)</f>
        <v/>
      </c>
      <c r="DJ81" s="377" t="str">
        <f>IF(Table1[[#This Row],[Hospital name (Autofills)]]="","",BK81-CE81)</f>
        <v/>
      </c>
      <c r="DK81" s="377" t="str">
        <f>IF(Table1[[#This Row],[Hospital name (Autofills)]]="","",BL81-CF81)</f>
        <v/>
      </c>
      <c r="DL81" s="377" t="str">
        <f>IF(Table1[[#This Row],[Hospital name (Autofills)]]="","",BM81-CG81)</f>
        <v/>
      </c>
      <c r="DM81" s="377" t="str">
        <f>IF(Table1[[#This Row],[Hospital name (Autofills)]]="","",BN81-CH81)</f>
        <v/>
      </c>
      <c r="DN81" s="377" t="str">
        <f>IF(Table1[[#This Row],[Hospital name (Autofills)]]="","",BO81-CI81)</f>
        <v/>
      </c>
      <c r="DO81" s="377" t="str">
        <f>IF(Table1[[#This Row],[Hospital name (Autofills)]]="","",BP81-CJ81)</f>
        <v/>
      </c>
      <c r="DP81" s="377" t="str">
        <f>IF(Table1[[#This Row],[Hospital name (Autofills)]]="","",BQ81-CK81)</f>
        <v/>
      </c>
      <c r="DQ81" s="344" t="str">
        <f>IF(Table1[[#This Row],[Hospital name (Autofills)]]="","",SUM(Table1[[#This Row],[Year 1 Savings with Price Growth Cap + Price Cap (No Glide Path) (millions)]:[Year 10 Savings with Price Growth Cap + Price Cap (No Glide Path) (millions)]]))</f>
        <v/>
      </c>
      <c r="DR81" s="363" t="str">
        <f>IF(Table1[[#This Row],[Hospital name (Autofills)]]="","",BH81-CL81)</f>
        <v/>
      </c>
      <c r="DS81" s="364" t="str">
        <f>IF(Table1[[#This Row],[Hospital name (Autofills)]]="","",BI81-CM81)</f>
        <v/>
      </c>
      <c r="DT81" s="364" t="str">
        <f>IF(Table1[[#This Row],[Hospital name (Autofills)]]="","",BJ81-CN81)</f>
        <v/>
      </c>
      <c r="DU81" s="364" t="str">
        <f>IF(Table1[[#This Row],[Hospital name (Autofills)]]="","",BK81-CO81)</f>
        <v/>
      </c>
      <c r="DV81" s="364" t="str">
        <f>IF(Table1[[#This Row],[Hospital name (Autofills)]]="","",BL81-CP81)</f>
        <v/>
      </c>
      <c r="DW81" s="364" t="str">
        <f>IF(Table1[[#This Row],[Hospital name (Autofills)]]="","",BM81-CQ81)</f>
        <v/>
      </c>
      <c r="DX81" s="364" t="str">
        <f>IF(Table1[[#This Row],[Hospital name (Autofills)]]="","",BN81-CR81)</f>
        <v/>
      </c>
      <c r="DY81" s="364" t="str">
        <f>IF(Table1[[#This Row],[Hospital name (Autofills)]]="","",BO81-CS81)</f>
        <v/>
      </c>
      <c r="DZ81" s="364" t="str">
        <f>IF(Table1[[#This Row],[Hospital name (Autofills)]]="","",BP81-CT81)</f>
        <v/>
      </c>
      <c r="EA81" s="364" t="str">
        <f>IF(Table1[[#This Row],[Hospital name (Autofills)]]="","",BQ81-CU81)</f>
        <v/>
      </c>
      <c r="EB81" s="365" t="str">
        <f>IF(Table1[[#This Row],[Hospital name (Autofills)]]="","",SUM(Table1[[#This Row],[Year 1 Savings with Price Growth Cap + Price Cap Glide Path (millions)]:[Year 10 Savings with Price Growth Cap + Price Cap Glide Path (millions)]]))</f>
        <v/>
      </c>
      <c r="ED81" s="131"/>
    </row>
    <row r="82" spans="2:149" ht="12" customHeight="1">
      <c r="B82" s="292"/>
      <c r="C82" s="337" t="str">
        <f>IF(B82=0,"",_xlfn.XLOOKUP(B82,'4. User Repricing Data'!A:A,'4. User Repricing Data'!B:B,""))</f>
        <v/>
      </c>
      <c r="D82" s="292" t="str">
        <f>IF(B82=0,"",_xlfn.XLOOKUP(B82,'4. User Repricing Data'!A:A,'4. User Repricing Data'!D:D,""))</f>
        <v/>
      </c>
      <c r="E82" s="108" t="str">
        <f>IF(B82=0,"",_xlfn.XLOOKUP(B82,'4. User Repricing Data'!A:A,'4. User Repricing Data'!F:F,""))</f>
        <v/>
      </c>
      <c r="F82" s="338" t="str">
        <f>IF(B82=0,"",_xlfn.XLOOKUP(B82,'4. User Repricing Data'!A:A,'4. User Repricing Data'!E:E,""))</f>
        <v/>
      </c>
      <c r="G82" s="108" t="str">
        <f>IF(G$29="CAH",Table1[[#This Row],[CAH? (Y/N) (Autofills)]],"")</f>
        <v/>
      </c>
      <c r="H82" s="109" t="str">
        <f>IF(H$29="CAH",Table1[[#This Row],[CAH? (Y/N) (Autofills)]],"")</f>
        <v/>
      </c>
      <c r="I82" s="366" t="str">
        <f>IF(Table1[[#This Row],[Hospital name (Autofills)]]="","",IF(OR(AND(G82="Y",$G$17="Y"),AND(H82="Y",$G$18="Y")),"Y","N"))</f>
        <v/>
      </c>
      <c r="J82" s="366" t="str">
        <f>IF(Table1[[#This Row],[Hospital name (Autofills)]]="","",IF(OR(AND(G82="Y",$G$22="Y",$G$19="Y"),AND(H82="Y",$G$23="Y",$G$19="Y")),"Y","N"))</f>
        <v/>
      </c>
      <c r="K82" s="364" t="str">
        <f>IF(Table1[[#This Row],[Hospital name (Autofills)]]="","",_xlfn.XLOOKUP(B82,'4. User Repricing Data'!A:A,'4. User Repricing Data'!G:G))</f>
        <v/>
      </c>
      <c r="L82" s="364" t="str">
        <f>IF(Table1[[#This Row],[Hospital name (Autofills)]]="","",_xlfn.XLOOKUP(B82,'4. User Repricing Data'!A:A,'4. User Repricing Data'!H:H))</f>
        <v/>
      </c>
      <c r="M82" s="342" t="str">
        <f>IF(Table1[[#This Row],[Hospital name (Autofills)]]="","",((1+G$7)^G$6-1))</f>
        <v/>
      </c>
      <c r="N82" s="343" t="str">
        <f>IF(Table1[[#This Row],[Hospital name (Autofills)]]="","",IFERROR(K82*(1+Table1[[#This Row],[Cumulative Inflation Adjustment (Autofills)]]),0))</f>
        <v/>
      </c>
      <c r="O82" s="344" t="str">
        <f>IF(Table1[[#This Row],[Hospital name (Autofills)]]="","",IFERROR(L82*(1+Table1[[#This Row],[Cumulative Inflation Adjustment (Autofills)]]),0))</f>
        <v/>
      </c>
      <c r="P82" s="345" t="str">
        <f>IF(Table1[[#This Row],[Hospital name (Autofills)]]="","",IFERROR(N82/O82,0))</f>
        <v/>
      </c>
      <c r="Q82" s="346" t="str">
        <f>IF(Table1[[#This Row],[Hospital name (Autofills)]]="","",IFERROR(($N82*($G$10+1)^Q$28)/($O82*($G$9+1)^Q$28),0))</f>
        <v/>
      </c>
      <c r="R82" s="346" t="str">
        <f>IF(Table1[[#This Row],[Hospital name (Autofills)]]="","",IFERROR(($N82*($G$10+1)^R$28)/($O82*($G$9+1)^R$28),0))</f>
        <v/>
      </c>
      <c r="S82" s="346" t="str">
        <f>IF(Table1[[#This Row],[Hospital name (Autofills)]]="","",IFERROR(($N82*($G$10+1)^S$28)/($O82*($G$9+1)^S$28),0))</f>
        <v/>
      </c>
      <c r="T82" s="346" t="str">
        <f>IF(Table1[[#This Row],[Hospital name (Autofills)]]="","",IFERROR(($N82*($G$10+1)^T$28)/($O82*($G$9+1)^T$28),0))</f>
        <v/>
      </c>
      <c r="U82" s="346" t="str">
        <f>IF(Table1[[#This Row],[Hospital name (Autofills)]]="","",IFERROR(($N82*($G$10+1)^U$28)/($O82*($G$9+1)^U$28),0))</f>
        <v/>
      </c>
      <c r="V82" s="346" t="str">
        <f>IF(Table1[[#This Row],[Hospital name (Autofills)]]="","",IFERROR(($N82*($G$10+1)^V$28)/($O82*($G$9+1)^V$28),0))</f>
        <v/>
      </c>
      <c r="W82" s="346" t="str">
        <f>IF(Table1[[#This Row],[Hospital name (Autofills)]]="","",IFERROR(($N82*($G$10+1)^W$28)/($O82*($G$9+1)^W$28),0))</f>
        <v/>
      </c>
      <c r="X82" s="346" t="str">
        <f>IF(Table1[[#This Row],[Hospital name (Autofills)]]="","",IFERROR(($N82*($G$10+1)^X$28)/($O82*($G$9+1)^X$28),0))</f>
        <v/>
      </c>
      <c r="Y82" s="346" t="str">
        <f>IF(Table1[[#This Row],[Hospital name (Autofills)]]="","",IFERROR(($N82*($G$10+1)^Y$28)/($O82*($G$9+1)^Y$28),0))</f>
        <v/>
      </c>
      <c r="Z82" s="346" t="str">
        <f>IF(Table1[[#This Row],[Hospital name (Autofills)]]="","",IFERROR(($N82*($G$10+1)^Z$28)/($O82*($G$9+1)^Z$28),0))</f>
        <v/>
      </c>
      <c r="AA82" s="345" t="str">
        <f>IF(Table1[[#This Row],[Hospital name (Autofills)]]="","",IFERROR(N82/O82,0))</f>
        <v/>
      </c>
      <c r="AB82" s="368" t="str">
        <f>IF(Table1[[#This Row],[Hospital name (Autofills)]]="","",IFERROR(IF($J82="Y",Q82,IF($G$19="N",Q82,($N82*($G$10+1)^IF(AB$28&lt;$G$21,AB$28,$G$21-1)*($G$20+1)^(MAX((AB$28-$G$21+1),0)))/($O82*($G$9+1)^AB$28))),0))</f>
        <v/>
      </c>
      <c r="AC82" s="368" t="str">
        <f>IF(Table1[[#This Row],[Hospital name (Autofills)]]="","",IFERROR(IF($J82="Y",R82,IF($G$19="N",R82,($N82*($G$10+1)^IF(AC$28&lt;$G$21,AC$28,$G$21-1)*($G$20+1)^(MAX((AC$28-$G$21+1),0)))/($O82*($G$9+1)^AC$28))),0))</f>
        <v/>
      </c>
      <c r="AD82" s="368" t="str">
        <f>IF(Table1[[#This Row],[Hospital name (Autofills)]]="","",IFERROR(IF($J82="Y",S82,IF($G$19="N",S82,($N82*($G$10+1)^IF(AD$28&lt;$G$21,AD$28,$G$21-1)*($G$20+1)^(MAX((AD$28-$G$21+1),0)))/($O82*($G$9+1)^AD$28))),0))</f>
        <v/>
      </c>
      <c r="AE82" s="368" t="str">
        <f>IF(Table1[[#This Row],[Hospital name (Autofills)]]="","",IFERROR(IF($J82="Y",T82,IF($G$19="N",T82,($N82*($G$10+1)^IF(AE$28&lt;$G$21,AE$28,$G$21-1)*($G$20+1)^(MAX((AE$28-$G$21+1),0)))/($O82*($G$9+1)^AE$28))),0))</f>
        <v/>
      </c>
      <c r="AF82" s="368" t="str">
        <f>IF(Table1[[#This Row],[Hospital name (Autofills)]]="","",IFERROR(IF($J82="Y",U82,IF($G$19="N",U82,($N82*($G$10+1)^IF(AF$28&lt;$G$21,AF$28,$G$21-1)*($G$20+1)^(MAX((AF$28-$G$21+1),0)))/($O82*($G$9+1)^AF$28))),0))</f>
        <v/>
      </c>
      <c r="AG82" s="368" t="str">
        <f>IF(Table1[[#This Row],[Hospital name (Autofills)]]="","",IFERROR(IF($J82="Y",V82,IF($G$19="N",V82,($N82*($G$10+1)^IF(AG$28&lt;$G$21,AG$28,$G$21-1)*($G$20+1)^(MAX((AG$28-$G$21+1),0)))/($O82*($G$9+1)^AG$28))),0))</f>
        <v/>
      </c>
      <c r="AH82" s="368" t="str">
        <f>IF(Table1[[#This Row],[Hospital name (Autofills)]]="","",IFERROR(IF($J82="Y",W82,IF($G$19="N",W82,($N82*($G$10+1)^IF(AH$28&lt;$G$21,AH$28,$G$21-1)*($G$20+1)^(MAX((AH$28-$G$21+1),0)))/($O82*($G$9+1)^AH$28))),0))</f>
        <v/>
      </c>
      <c r="AI82" s="368" t="str">
        <f>IF(Table1[[#This Row],[Hospital name (Autofills)]]="","",IFERROR(IF($J82="Y",X82,IF($G$19="N",X82,($N82*($G$10+1)^IF(AI$28&lt;$G$21,AI$28,$G$21-1)*($G$20+1)^(MAX((AI$28-$G$21+1),0)))/($O82*($G$9+1)^AI$28))),0))</f>
        <v/>
      </c>
      <c r="AJ82" s="368" t="str">
        <f>IF(Table1[[#This Row],[Hospital name (Autofills)]]="","",IFERROR(IF($J82="Y",Y82,IF($G$19="N",Y82,($N82*($G$10+1)^IF(AJ$28&lt;$G$21,AJ$28,$G$21-1)*($G$20+1)^(MAX((AJ$28-$G$21+1),0)))/($O82*($G$9+1)^AJ$28))),0))</f>
        <v/>
      </c>
      <c r="AK82" s="368" t="str">
        <f>IF(Table1[[#This Row],[Hospital name (Autofills)]]="","",IFERROR(IF($J82="Y",Z82,IF($G$19="N",Z82,($N82*($G$10+1)^IF(AK$28&lt;$G$21,AK$28,$G$21-1)*($G$20+1)^(MAX((AK$28-$G$21+1),0)))/($O82*($G$9+1)^AK$28))),0))</f>
        <v/>
      </c>
      <c r="AL82" s="349" t="str">
        <f t="shared" si="0"/>
        <v/>
      </c>
      <c r="AM82" s="350" t="str">
        <f>IF(Table1[[#This Row],[Hospital name (Autofills)]]="","",IF(AND($I82="Y", $G$17="Y"), AB82,
    IF(OR(AND($G$13="Y", AM$28 &gt;= $G$14), $G$13="N"),
        IF(OR(AB82 &gt;= $G$12, AL82 = $G$12),
            $G$12,
            AB82),
        AB82))
)</f>
        <v/>
      </c>
      <c r="AN82" s="350" t="str">
        <f>IF(Table1[[#This Row],[Hospital name (Autofills)]]="","",IF(AND($I82="Y", $G$17="Y"), AC82,
    IF(OR(AND($G$13="Y", AN$28 &gt;= $G$14), $G$13="N"),
        IF(OR(AC82 &gt;= $G$12, AM82 = $G$12),
            $G$12,
            AC82),
        AC82)
))</f>
        <v/>
      </c>
      <c r="AO82" s="350" t="str">
        <f>IF(Table1[[#This Row],[Hospital name (Autofills)]]="","",IF(AND($I82="Y", $G$17="Y"), AD82,
    IF(OR(AND($G$13="Y", AO$28 &gt;= $G$14), $G$13="N"),
        IF(OR(AD82 &gt;= $G$12, AN82 = $G$12),
            MIN(AD82,$G$12),
            AD82),
        AD82)
))</f>
        <v/>
      </c>
      <c r="AP82" s="350" t="str">
        <f>IF(Table1[[#This Row],[Hospital name (Autofills)]]="","",IF(AND($I82="Y", $G$17="Y"), AE82,
    IF(OR(AND($G$13="Y", AP$28 &gt;= $G$14), $G$13="N"),
        IF(OR(AE82 &gt;= $G$12, AO82 = $G$12),
            MIN(AE82,$G$12),
            AE82),
        AE82)
))</f>
        <v/>
      </c>
      <c r="AQ82" s="350" t="str">
        <f>IF(Table1[[#This Row],[Hospital name (Autofills)]]="","",IF(AND($I82="Y", $G$17="Y"), AF82,
    IF(OR(AND($G$13="Y", AQ$28 &gt;= $G$14), $G$13="N"),
        IF(OR(AF82 &gt;= $G$12, AP82 = $G$12),
            MIN(AF82,$G$12),
            AF82),
        AF82)
))</f>
        <v/>
      </c>
      <c r="AR82" s="350" t="str">
        <f>IF(Table1[[#This Row],[Hospital name (Autofills)]]="","",IF(AND($I82="Y", $G$17="Y"), AG82,
    IF(OR(AND($G$13="Y", AR$28 &gt;= $G$14), $G$13="N"),
        IF(OR(AG82 &gt;= $G$12, AQ82 = $G$12),
            MIN(AG82,$G$12),
            AG82),
        AG82)
))</f>
        <v/>
      </c>
      <c r="AS82" s="350" t="str">
        <f>IF(Table1[[#This Row],[Hospital name (Autofills)]]="","",IF(AND($I82="Y", $G$17="Y"), AH82,
    IF(OR(AND($G$13="Y", AS$28 &gt;= $G$14), $G$13="N"),
        IF(OR(AH82 &gt;= $G$12, AR82 = $G$12),
            MIN(AH82,$G$12),
            AH82),
        AH82)
))</f>
        <v/>
      </c>
      <c r="AT82" s="350" t="str">
        <f>IF(Table1[[#This Row],[Hospital name (Autofills)]]="","",IF(AND($I82="Y", $G$17="Y"), AI82,
    IF(OR(AND($G$13="Y", AT$28 &gt;= $G$14), $G$13="N"),
        IF(OR(AI82 &gt;= $G$12, AS82 = $G$12),
            MIN(AI82,$G$12),
            AI82),
        AI82)
))</f>
        <v/>
      </c>
      <c r="AU82" s="350" t="str">
        <f>IF(Table1[[#This Row],[Hospital name (Autofills)]]="","",IF(AND($I82="Y", $G$17="Y"), AJ82,
    IF(OR(AND($G$13="Y", AU$28 &gt;= $G$14), $G$13="N"),
        IF(OR(AJ82 &gt;= $G$12, AT82 = $G$12),
            MIN(AJ82,$G$12),
            AJ82),
        AJ82)
))</f>
        <v/>
      </c>
      <c r="AV82" s="350" t="str">
        <f>IF(Table1[[#This Row],[Hospital name (Autofills)]]="","",IF(AND($I82="Y", $G$17="Y"), AK82,
    IF(OR(AND($G$13="Y", AV$28 &gt;= $G$14), $G$13="N"),
        IF(OR(AK82 &gt;= $G$12, AU82 = $G$12),
            MIN(AK82,$G$12),
            AK82),
        AK82)
))</f>
        <v/>
      </c>
      <c r="AW82" s="345" t="str">
        <f>IFERROR(Table1[[#This Row],[Year 0 Relative Price]],"")</f>
        <v/>
      </c>
      <c r="AX82" s="350" t="str">
        <f t="shared" si="11"/>
        <v/>
      </c>
      <c r="AY82" s="350" t="str">
        <f t="shared" si="12"/>
        <v/>
      </c>
      <c r="AZ82" s="350" t="str">
        <f t="shared" si="13"/>
        <v/>
      </c>
      <c r="BA82" s="350" t="str">
        <f t="shared" si="14"/>
        <v/>
      </c>
      <c r="BB82" s="350" t="str">
        <f t="shared" si="15"/>
        <v/>
      </c>
      <c r="BC82" s="350" t="str">
        <f t="shared" si="16"/>
        <v/>
      </c>
      <c r="BD82" s="350" t="str">
        <f t="shared" si="17"/>
        <v/>
      </c>
      <c r="BE82" s="350" t="str">
        <f t="shared" si="18"/>
        <v/>
      </c>
      <c r="BF82" s="350" t="str">
        <f t="shared" si="19"/>
        <v/>
      </c>
      <c r="BG82" s="351" t="str">
        <f t="shared" si="20"/>
        <v/>
      </c>
      <c r="BH82" s="352" t="str">
        <f>IF(Table1[[#This Row],[Hospital name (Autofills)]]="","",IFERROR($N82*($G$10+1)^BH$28,0))</f>
        <v/>
      </c>
      <c r="BI82" s="353" t="str">
        <f>IF(Table1[[#This Row],[Hospital name (Autofills)]]="","",IFERROR($N82*($G$10+1)^BI$28,0))</f>
        <v/>
      </c>
      <c r="BJ82" s="353" t="str">
        <f>IF(Table1[[#This Row],[Hospital name (Autofills)]]="","",IFERROR($N82*($G$10+1)^BJ$28,0))</f>
        <v/>
      </c>
      <c r="BK82" s="353" t="str">
        <f>IF(Table1[[#This Row],[Hospital name (Autofills)]]="","",IFERROR($N82*($G$10+1)^BK$28,0))</f>
        <v/>
      </c>
      <c r="BL82" s="353" t="str">
        <f>IF(Table1[[#This Row],[Hospital name (Autofills)]]="","",IFERROR($N82*($G$10+1)^BL$28,0))</f>
        <v/>
      </c>
      <c r="BM82" s="353" t="str">
        <f>IF(Table1[[#This Row],[Hospital name (Autofills)]]="","",IFERROR($N82*($G$10+1)^BM$28,0))</f>
        <v/>
      </c>
      <c r="BN82" s="353" t="str">
        <f>IF(Table1[[#This Row],[Hospital name (Autofills)]]="","",IFERROR($N82*($G$10+1)^BN$28,0))</f>
        <v/>
      </c>
      <c r="BO82" s="353" t="str">
        <f>IF(Table1[[#This Row],[Hospital name (Autofills)]]="","",IFERROR($N82*($G$10+1)^BO$28,0))</f>
        <v/>
      </c>
      <c r="BP82" s="353" t="str">
        <f>IF(Table1[[#This Row],[Hospital name (Autofills)]]="","",IFERROR($N82*($G$10+1)^BP$28,0))</f>
        <v/>
      </c>
      <c r="BQ82" s="354" t="str">
        <f>IF(Table1[[#This Row],[Hospital name (Autofills)]]="","",IFERROR($N82*($G$10+1)^BQ$28,0))</f>
        <v/>
      </c>
      <c r="BR82" s="357" t="str">
        <f>IF(Table1[[#This Row],[Hospital name (Autofills)]]="","",IFERROR(($O82*((1+$G$9)^(BR$28)))*(AB82),0))</f>
        <v/>
      </c>
      <c r="BS82" s="362" t="str">
        <f>IF(Table1[[#This Row],[Hospital name (Autofills)]]="","",IFERROR(($O82*((1+$G$9)^(BS$28)))*(AC82),0))</f>
        <v/>
      </c>
      <c r="BT82" s="362" t="str">
        <f>IF(Table1[[#This Row],[Hospital name (Autofills)]]="","",IFERROR(($O82*((1+$G$9)^(BT$28)))*(AD82),0))</f>
        <v/>
      </c>
      <c r="BU82" s="362" t="str">
        <f>IF(Table1[[#This Row],[Hospital name (Autofills)]]="","",IFERROR(($O82*((1+$G$9)^(BU$28)))*(AE82),0))</f>
        <v/>
      </c>
      <c r="BV82" s="362" t="str">
        <f>IF(Table1[[#This Row],[Hospital name (Autofills)]]="","",IFERROR(($O82*((1+$G$9)^(BV$28)))*(AF82),0))</f>
        <v/>
      </c>
      <c r="BW82" s="362" t="str">
        <f>IF(Table1[[#This Row],[Hospital name (Autofills)]]="","",IFERROR(($O82*((1+$G$9)^(BW$28)))*(AG82),0))</f>
        <v/>
      </c>
      <c r="BX82" s="362" t="str">
        <f>IF(Table1[[#This Row],[Hospital name (Autofills)]]="","",IFERROR(($O82*((1+$G$9)^(BX$28)))*(AH82),0))</f>
        <v/>
      </c>
      <c r="BY82" s="362" t="str">
        <f>IF(Table1[[#This Row],[Hospital name (Autofills)]]="","",IFERROR(($O82*((1+$G$9)^(BY$28)))*(AI82),0))</f>
        <v/>
      </c>
      <c r="BZ82" s="362" t="str">
        <f>IF(Table1[[#This Row],[Hospital name (Autofills)]]="","",IFERROR(($O82*((1+$G$9)^(BZ$28)))*(AJ82),0))</f>
        <v/>
      </c>
      <c r="CA82" s="370" t="str">
        <f>IF(Table1[[#This Row],[Hospital name (Autofills)]]="","",IFERROR(($O82*((1+$G$9)^(CA$28)))*(AK82),0))</f>
        <v/>
      </c>
      <c r="CB82" s="343" t="str">
        <f>IF(Table1[[#This Row],[Hospital name (Autofills)]]="","",IFERROR(($O82*((1+$G$9)^(CB$28)))*(AM82),0))</f>
        <v/>
      </c>
      <c r="CC82" s="362" t="str">
        <f>IF(Table1[[#This Row],[Hospital name (Autofills)]]="","",IFERROR(($O82*((1+$G$9)^(CC$28)))*(AN82),0))</f>
        <v/>
      </c>
      <c r="CD82" s="362" t="str">
        <f>IF(Table1[[#This Row],[Hospital name (Autofills)]]="","",IFERROR(($O82*((1+$G$9)^(CD$28)))*(AO82),0))</f>
        <v/>
      </c>
      <c r="CE82" s="362" t="str">
        <f>IF(Table1[[#This Row],[Hospital name (Autofills)]]="","",IFERROR(($O82*((1+$G$9)^(CE$28)))*(AP82),0))</f>
        <v/>
      </c>
      <c r="CF82" s="362" t="str">
        <f>IF(Table1[[#This Row],[Hospital name (Autofills)]]="","",IFERROR(($O82*((1+$G$9)^(CF$28)))*(AQ82),0))</f>
        <v/>
      </c>
      <c r="CG82" s="362" t="str">
        <f>IF(Table1[[#This Row],[Hospital name (Autofills)]]="","",IFERROR(($O82*((1+$G$9)^(CG$28)))*(AR82),0))</f>
        <v/>
      </c>
      <c r="CH82" s="362" t="str">
        <f>IF(Table1[[#This Row],[Hospital name (Autofills)]]="","",IFERROR(($O82*((1+$G$9)^(CH$28)))*(AS82),0))</f>
        <v/>
      </c>
      <c r="CI82" s="362" t="str">
        <f>IF(Table1[[#This Row],[Hospital name (Autofills)]]="","",IFERROR(($O82*((1+$G$9)^(CI$28)))*(AT82),0))</f>
        <v/>
      </c>
      <c r="CJ82" s="362" t="str">
        <f>IF(Table1[[#This Row],[Hospital name (Autofills)]]="","",IFERROR(($O82*((1+$G$9)^(CJ$28)))*(AU82),0))</f>
        <v/>
      </c>
      <c r="CK82" s="344" t="str">
        <f>IF(Table1[[#This Row],[Hospital name (Autofills)]]="","",IFERROR(($O82*((1+$G$9)^(CK$28)))*(AV82),0))</f>
        <v/>
      </c>
      <c r="CL82" s="357" t="str">
        <f>IF(Table1[[#This Row],[Hospital name (Autofills)]]="","",IFERROR(($O82*((1+$G$9)^(CL$28)))*(AX82),0))</f>
        <v/>
      </c>
      <c r="CM82" s="362" t="str">
        <f>IF(Table1[[#This Row],[Hospital name (Autofills)]]="","",IFERROR(($O82*((1+$G$9)^(CM$28)))*(AY82),0))</f>
        <v/>
      </c>
      <c r="CN82" s="362" t="str">
        <f>IF(Table1[[#This Row],[Hospital name (Autofills)]]="","",IFERROR(($O82*((1+$G$9)^(CN$28)))*(AZ82),0))</f>
        <v/>
      </c>
      <c r="CO82" s="362" t="str">
        <f>IF(Table1[[#This Row],[Hospital name (Autofills)]]="","",IFERROR(($O82*((1+$G$9)^(CO$28)))*(BA82),0))</f>
        <v/>
      </c>
      <c r="CP82" s="362" t="str">
        <f>IF(Table1[[#This Row],[Hospital name (Autofills)]]="","",IFERROR(($O82*((1+$G$9)^(CP$28)))*(BB82),0))</f>
        <v/>
      </c>
      <c r="CQ82" s="362" t="str">
        <f>IF(Table1[[#This Row],[Hospital name (Autofills)]]="","",IFERROR(($O82*((1+$G$9)^(CQ$28)))*(BC82),0))</f>
        <v/>
      </c>
      <c r="CR82" s="362" t="str">
        <f>IF(Table1[[#This Row],[Hospital name (Autofills)]]="","",IFERROR(($O82*((1+$G$9)^(CR$28)))*(BD82),0))</f>
        <v/>
      </c>
      <c r="CS82" s="362" t="str">
        <f>IF(Table1[[#This Row],[Hospital name (Autofills)]]="","",IFERROR(($O82*((1+$G$9)^(CS$28)))*(BE82),0))</f>
        <v/>
      </c>
      <c r="CT82" s="362" t="str">
        <f>IF(Table1[[#This Row],[Hospital name (Autofills)]]="","",IFERROR(($O82*((1+$G$9)^(CT$28)))*(BF82),0))</f>
        <v/>
      </c>
      <c r="CU82" s="362" t="str">
        <f>IF(Table1[[#This Row],[Hospital name (Autofills)]]="","",IFERROR(($O82*((1+$G$9)^(CU$28)))*(BG82),0))</f>
        <v/>
      </c>
      <c r="CV82" s="371" t="str">
        <f>IF(Table1[[#This Row],[Hospital name (Autofills)]]="","",BH82-BR82)</f>
        <v/>
      </c>
      <c r="CW82" s="372" t="str">
        <f>IF(Table1[[#This Row],[Hospital name (Autofills)]]="","",BI82-BS82)</f>
        <v/>
      </c>
      <c r="CX82" s="372" t="str">
        <f>IF(Table1[[#This Row],[Hospital name (Autofills)]]="","",BJ82-BT82)</f>
        <v/>
      </c>
      <c r="CY82" s="372" t="str">
        <f>IF(Table1[[#This Row],[Hospital name (Autofills)]]="","",BK82-BU82)</f>
        <v/>
      </c>
      <c r="CZ82" s="372" t="str">
        <f>IF(Table1[[#This Row],[Hospital name (Autofills)]]="","",BL82-BV82)</f>
        <v/>
      </c>
      <c r="DA82" s="372" t="str">
        <f>IF(Table1[[#This Row],[Hospital name (Autofills)]]="","",BM82-BW82)</f>
        <v/>
      </c>
      <c r="DB82" s="372" t="str">
        <f>IF(Table1[[#This Row],[Hospital name (Autofills)]]="","",BN82-BX82)</f>
        <v/>
      </c>
      <c r="DC82" s="372" t="str">
        <f>IF(Table1[[#This Row],[Hospital name (Autofills)]]="","",BO82-BY82)</f>
        <v/>
      </c>
      <c r="DD82" s="372" t="str">
        <f>IF(Table1[[#This Row],[Hospital name (Autofills)]]="","",BP82-BZ82)</f>
        <v/>
      </c>
      <c r="DE82" s="373" t="str">
        <f>IF(Table1[[#This Row],[Hospital name (Autofills)]]="","",BQ82-CA82)</f>
        <v/>
      </c>
      <c r="DF82" s="375" t="str">
        <f>IF(Table1[[#This Row],[Hospital name (Autofills)]]="","",SUM(Table1[[#This Row],[Year 1 Savings with Price Growth Cap Alone (millions)]:[Year 10 Savings with Price Growth Cap Alone (millions)]]))</f>
        <v/>
      </c>
      <c r="DG82" s="376" t="str">
        <f>IF(Table1[[#This Row],[Hospital name (Autofills)]]="","",BH82-CB82)</f>
        <v/>
      </c>
      <c r="DH82" s="377" t="str">
        <f>IF(Table1[[#This Row],[Hospital name (Autofills)]]="","",BI82-CC82)</f>
        <v/>
      </c>
      <c r="DI82" s="377" t="str">
        <f>IF(Table1[[#This Row],[Hospital name (Autofills)]]="","",BJ82-CD82)</f>
        <v/>
      </c>
      <c r="DJ82" s="377" t="str">
        <f>IF(Table1[[#This Row],[Hospital name (Autofills)]]="","",BK82-CE82)</f>
        <v/>
      </c>
      <c r="DK82" s="377" t="str">
        <f>IF(Table1[[#This Row],[Hospital name (Autofills)]]="","",BL82-CF82)</f>
        <v/>
      </c>
      <c r="DL82" s="377" t="str">
        <f>IF(Table1[[#This Row],[Hospital name (Autofills)]]="","",BM82-CG82)</f>
        <v/>
      </c>
      <c r="DM82" s="377" t="str">
        <f>IF(Table1[[#This Row],[Hospital name (Autofills)]]="","",BN82-CH82)</f>
        <v/>
      </c>
      <c r="DN82" s="377" t="str">
        <f>IF(Table1[[#This Row],[Hospital name (Autofills)]]="","",BO82-CI82)</f>
        <v/>
      </c>
      <c r="DO82" s="377" t="str">
        <f>IF(Table1[[#This Row],[Hospital name (Autofills)]]="","",BP82-CJ82)</f>
        <v/>
      </c>
      <c r="DP82" s="377" t="str">
        <f>IF(Table1[[#This Row],[Hospital name (Autofills)]]="","",BQ82-CK82)</f>
        <v/>
      </c>
      <c r="DQ82" s="344" t="str">
        <f>IF(Table1[[#This Row],[Hospital name (Autofills)]]="","",SUM(Table1[[#This Row],[Year 1 Savings with Price Growth Cap + Price Cap (No Glide Path) (millions)]:[Year 10 Savings with Price Growth Cap + Price Cap (No Glide Path) (millions)]]))</f>
        <v/>
      </c>
      <c r="DR82" s="363" t="str">
        <f>IF(Table1[[#This Row],[Hospital name (Autofills)]]="","",BH82-CL82)</f>
        <v/>
      </c>
      <c r="DS82" s="364" t="str">
        <f>IF(Table1[[#This Row],[Hospital name (Autofills)]]="","",BI82-CM82)</f>
        <v/>
      </c>
      <c r="DT82" s="364" t="str">
        <f>IF(Table1[[#This Row],[Hospital name (Autofills)]]="","",BJ82-CN82)</f>
        <v/>
      </c>
      <c r="DU82" s="364" t="str">
        <f>IF(Table1[[#This Row],[Hospital name (Autofills)]]="","",BK82-CO82)</f>
        <v/>
      </c>
      <c r="DV82" s="364" t="str">
        <f>IF(Table1[[#This Row],[Hospital name (Autofills)]]="","",BL82-CP82)</f>
        <v/>
      </c>
      <c r="DW82" s="364" t="str">
        <f>IF(Table1[[#This Row],[Hospital name (Autofills)]]="","",BM82-CQ82)</f>
        <v/>
      </c>
      <c r="DX82" s="364" t="str">
        <f>IF(Table1[[#This Row],[Hospital name (Autofills)]]="","",BN82-CR82)</f>
        <v/>
      </c>
      <c r="DY82" s="364" t="str">
        <f>IF(Table1[[#This Row],[Hospital name (Autofills)]]="","",BO82-CS82)</f>
        <v/>
      </c>
      <c r="DZ82" s="364" t="str">
        <f>IF(Table1[[#This Row],[Hospital name (Autofills)]]="","",BP82-CT82)</f>
        <v/>
      </c>
      <c r="EA82" s="364" t="str">
        <f>IF(Table1[[#This Row],[Hospital name (Autofills)]]="","",BQ82-CU82)</f>
        <v/>
      </c>
      <c r="EB82" s="365" t="str">
        <f>IF(Table1[[#This Row],[Hospital name (Autofills)]]="","",SUM(Table1[[#This Row],[Year 1 Savings with Price Growth Cap + Price Cap Glide Path (millions)]:[Year 10 Savings with Price Growth Cap + Price Cap Glide Path (millions)]]))</f>
        <v/>
      </c>
      <c r="ED82" s="131"/>
    </row>
    <row r="83" spans="2:149" ht="12" customHeight="1">
      <c r="B83" s="292"/>
      <c r="C83" s="337" t="str">
        <f>IF(B83=0,"",_xlfn.XLOOKUP(B83,'4. User Repricing Data'!A:A,'4. User Repricing Data'!B:B,""))</f>
        <v/>
      </c>
      <c r="D83" s="292" t="str">
        <f>IF(B83=0,"",_xlfn.XLOOKUP(B83,'4. User Repricing Data'!A:A,'4. User Repricing Data'!D:D,""))</f>
        <v/>
      </c>
      <c r="E83" s="108" t="str">
        <f>IF(B83=0,"",_xlfn.XLOOKUP(B83,'4. User Repricing Data'!A:A,'4. User Repricing Data'!F:F,""))</f>
        <v/>
      </c>
      <c r="F83" s="338" t="str">
        <f>IF(B83=0,"",_xlfn.XLOOKUP(B83,'4. User Repricing Data'!A:A,'4. User Repricing Data'!E:E,""))</f>
        <v/>
      </c>
      <c r="G83" s="108" t="str">
        <f>IF(G$29="CAH",Table1[[#This Row],[CAH? (Y/N) (Autofills)]],"")</f>
        <v/>
      </c>
      <c r="H83" s="109" t="str">
        <f>IF(H$29="CAH",Table1[[#This Row],[CAH? (Y/N) (Autofills)]],"")</f>
        <v/>
      </c>
      <c r="I83" s="366" t="str">
        <f>IF(Table1[[#This Row],[Hospital name (Autofills)]]="","",IF(OR(AND(G83="Y",$G$17="Y"),AND(H83="Y",$G$18="Y")),"Y","N"))</f>
        <v/>
      </c>
      <c r="J83" s="366" t="str">
        <f>IF(Table1[[#This Row],[Hospital name (Autofills)]]="","",IF(OR(AND(G83="Y",$G$22="Y",$G$19="Y"),AND(H83="Y",$G$23="Y",$G$19="Y")),"Y","N"))</f>
        <v/>
      </c>
      <c r="K83" s="364" t="str">
        <f>IF(Table1[[#This Row],[Hospital name (Autofills)]]="","",_xlfn.XLOOKUP(B83,'4. User Repricing Data'!A:A,'4. User Repricing Data'!G:G))</f>
        <v/>
      </c>
      <c r="L83" s="364" t="str">
        <f>IF(Table1[[#This Row],[Hospital name (Autofills)]]="","",_xlfn.XLOOKUP(B83,'4. User Repricing Data'!A:A,'4. User Repricing Data'!H:H))</f>
        <v/>
      </c>
      <c r="M83" s="342" t="str">
        <f>IF(Table1[[#This Row],[Hospital name (Autofills)]]="","",((1+G$7)^G$6-1))</f>
        <v/>
      </c>
      <c r="N83" s="343" t="str">
        <f>IF(Table1[[#This Row],[Hospital name (Autofills)]]="","",IFERROR(K83*(1+Table1[[#This Row],[Cumulative Inflation Adjustment (Autofills)]]),0))</f>
        <v/>
      </c>
      <c r="O83" s="344" t="str">
        <f>IF(Table1[[#This Row],[Hospital name (Autofills)]]="","",IFERROR(L83*(1+Table1[[#This Row],[Cumulative Inflation Adjustment (Autofills)]]),0))</f>
        <v/>
      </c>
      <c r="P83" s="345" t="str">
        <f>IF(Table1[[#This Row],[Hospital name (Autofills)]]="","",IFERROR(N83/O83,0))</f>
        <v/>
      </c>
      <c r="Q83" s="346" t="str">
        <f>IF(Table1[[#This Row],[Hospital name (Autofills)]]="","",IFERROR(($N83*($G$10+1)^Q$28)/($O83*($G$9+1)^Q$28),0))</f>
        <v/>
      </c>
      <c r="R83" s="346" t="str">
        <f>IF(Table1[[#This Row],[Hospital name (Autofills)]]="","",IFERROR(($N83*($G$10+1)^R$28)/($O83*($G$9+1)^R$28),0))</f>
        <v/>
      </c>
      <c r="S83" s="346" t="str">
        <f>IF(Table1[[#This Row],[Hospital name (Autofills)]]="","",IFERROR(($N83*($G$10+1)^S$28)/($O83*($G$9+1)^S$28),0))</f>
        <v/>
      </c>
      <c r="T83" s="346" t="str">
        <f>IF(Table1[[#This Row],[Hospital name (Autofills)]]="","",IFERROR(($N83*($G$10+1)^T$28)/($O83*($G$9+1)^T$28),0))</f>
        <v/>
      </c>
      <c r="U83" s="346" t="str">
        <f>IF(Table1[[#This Row],[Hospital name (Autofills)]]="","",IFERROR(($N83*($G$10+1)^U$28)/($O83*($G$9+1)^U$28),0))</f>
        <v/>
      </c>
      <c r="V83" s="346" t="str">
        <f>IF(Table1[[#This Row],[Hospital name (Autofills)]]="","",IFERROR(($N83*($G$10+1)^V$28)/($O83*($G$9+1)^V$28),0))</f>
        <v/>
      </c>
      <c r="W83" s="346" t="str">
        <f>IF(Table1[[#This Row],[Hospital name (Autofills)]]="","",IFERROR(($N83*($G$10+1)^W$28)/($O83*($G$9+1)^W$28),0))</f>
        <v/>
      </c>
      <c r="X83" s="346" t="str">
        <f>IF(Table1[[#This Row],[Hospital name (Autofills)]]="","",IFERROR(($N83*($G$10+1)^X$28)/($O83*($G$9+1)^X$28),0))</f>
        <v/>
      </c>
      <c r="Y83" s="346" t="str">
        <f>IF(Table1[[#This Row],[Hospital name (Autofills)]]="","",IFERROR(($N83*($G$10+1)^Y$28)/($O83*($G$9+1)^Y$28),0))</f>
        <v/>
      </c>
      <c r="Z83" s="346" t="str">
        <f>IF(Table1[[#This Row],[Hospital name (Autofills)]]="","",IFERROR(($N83*($G$10+1)^Z$28)/($O83*($G$9+1)^Z$28),0))</f>
        <v/>
      </c>
      <c r="AA83" s="345" t="str">
        <f>IF(Table1[[#This Row],[Hospital name (Autofills)]]="","",IFERROR(N83/O83,0))</f>
        <v/>
      </c>
      <c r="AB83" s="368" t="str">
        <f>IF(Table1[[#This Row],[Hospital name (Autofills)]]="","",IFERROR(IF($J83="Y",Q83,IF($G$19="N",Q83,($N83*($G$10+1)^IF(AB$28&lt;$G$21,AB$28,$G$21-1)*($G$20+1)^(MAX((AB$28-$G$21+1),0)))/($O83*($G$9+1)^AB$28))),0))</f>
        <v/>
      </c>
      <c r="AC83" s="368" t="str">
        <f>IF(Table1[[#This Row],[Hospital name (Autofills)]]="","",IFERROR(IF($J83="Y",R83,IF($G$19="N",R83,($N83*($G$10+1)^IF(AC$28&lt;$G$21,AC$28,$G$21-1)*($G$20+1)^(MAX((AC$28-$G$21+1),0)))/($O83*($G$9+1)^AC$28))),0))</f>
        <v/>
      </c>
      <c r="AD83" s="368" t="str">
        <f>IF(Table1[[#This Row],[Hospital name (Autofills)]]="","",IFERROR(IF($J83="Y",S83,IF($G$19="N",S83,($N83*($G$10+1)^IF(AD$28&lt;$G$21,AD$28,$G$21-1)*($G$20+1)^(MAX((AD$28-$G$21+1),0)))/($O83*($G$9+1)^AD$28))),0))</f>
        <v/>
      </c>
      <c r="AE83" s="368" t="str">
        <f>IF(Table1[[#This Row],[Hospital name (Autofills)]]="","",IFERROR(IF($J83="Y",T83,IF($G$19="N",T83,($N83*($G$10+1)^IF(AE$28&lt;$G$21,AE$28,$G$21-1)*($G$20+1)^(MAX((AE$28-$G$21+1),0)))/($O83*($G$9+1)^AE$28))),0))</f>
        <v/>
      </c>
      <c r="AF83" s="368" t="str">
        <f>IF(Table1[[#This Row],[Hospital name (Autofills)]]="","",IFERROR(IF($J83="Y",U83,IF($G$19="N",U83,($N83*($G$10+1)^IF(AF$28&lt;$G$21,AF$28,$G$21-1)*($G$20+1)^(MAX((AF$28-$G$21+1),0)))/($O83*($G$9+1)^AF$28))),0))</f>
        <v/>
      </c>
      <c r="AG83" s="368" t="str">
        <f>IF(Table1[[#This Row],[Hospital name (Autofills)]]="","",IFERROR(IF($J83="Y",V83,IF($G$19="N",V83,($N83*($G$10+1)^IF(AG$28&lt;$G$21,AG$28,$G$21-1)*($G$20+1)^(MAX((AG$28-$G$21+1),0)))/($O83*($G$9+1)^AG$28))),0))</f>
        <v/>
      </c>
      <c r="AH83" s="368" t="str">
        <f>IF(Table1[[#This Row],[Hospital name (Autofills)]]="","",IFERROR(IF($J83="Y",W83,IF($G$19="N",W83,($N83*($G$10+1)^IF(AH$28&lt;$G$21,AH$28,$G$21-1)*($G$20+1)^(MAX((AH$28-$G$21+1),0)))/($O83*($G$9+1)^AH$28))),0))</f>
        <v/>
      </c>
      <c r="AI83" s="368" t="str">
        <f>IF(Table1[[#This Row],[Hospital name (Autofills)]]="","",IFERROR(IF($J83="Y",X83,IF($G$19="N",X83,($N83*($G$10+1)^IF(AI$28&lt;$G$21,AI$28,$G$21-1)*($G$20+1)^(MAX((AI$28-$G$21+1),0)))/($O83*($G$9+1)^AI$28))),0))</f>
        <v/>
      </c>
      <c r="AJ83" s="368" t="str">
        <f>IF(Table1[[#This Row],[Hospital name (Autofills)]]="","",IFERROR(IF($J83="Y",Y83,IF($G$19="N",Y83,($N83*($G$10+1)^IF(AJ$28&lt;$G$21,AJ$28,$G$21-1)*($G$20+1)^(MAX((AJ$28-$G$21+1),0)))/($O83*($G$9+1)^AJ$28))),0))</f>
        <v/>
      </c>
      <c r="AK83" s="368" t="str">
        <f>IF(Table1[[#This Row],[Hospital name (Autofills)]]="","",IFERROR(IF($J83="Y",Z83,IF($G$19="N",Z83,($N83*($G$10+1)^IF(AK$28&lt;$G$21,AK$28,$G$21-1)*($G$20+1)^(MAX((AK$28-$G$21+1),0)))/($O83*($G$9+1)^AK$28))),0))</f>
        <v/>
      </c>
      <c r="AL83" s="349" t="str">
        <f t="shared" si="0"/>
        <v/>
      </c>
      <c r="AM83" s="350" t="str">
        <f>IF(Table1[[#This Row],[Hospital name (Autofills)]]="","",IF(AND($I83="Y", $G$17="Y"), AB83,
    IF(OR(AND($G$13="Y", AM$28 &gt;= $G$14), $G$13="N"),
        IF(OR(AB83 &gt;= $G$12, AL83 = $G$12),
            $G$12,
            AB83),
        AB83))
)</f>
        <v/>
      </c>
      <c r="AN83" s="350" t="str">
        <f>IF(Table1[[#This Row],[Hospital name (Autofills)]]="","",IF(AND($I83="Y", $G$17="Y"), AC83,
    IF(OR(AND($G$13="Y", AN$28 &gt;= $G$14), $G$13="N"),
        IF(OR(AC83 &gt;= $G$12, AM83 = $G$12),
            $G$12,
            AC83),
        AC83)
))</f>
        <v/>
      </c>
      <c r="AO83" s="350" t="str">
        <f>IF(Table1[[#This Row],[Hospital name (Autofills)]]="","",IF(AND($I83="Y", $G$17="Y"), AD83,
    IF(OR(AND($G$13="Y", AO$28 &gt;= $G$14), $G$13="N"),
        IF(OR(AD83 &gt;= $G$12, AN83 = $G$12),
            MIN(AD83,$G$12),
            AD83),
        AD83)
))</f>
        <v/>
      </c>
      <c r="AP83" s="350" t="str">
        <f>IF(Table1[[#This Row],[Hospital name (Autofills)]]="","",IF(AND($I83="Y", $G$17="Y"), AE83,
    IF(OR(AND($G$13="Y", AP$28 &gt;= $G$14), $G$13="N"),
        IF(OR(AE83 &gt;= $G$12, AO83 = $G$12),
            MIN(AE83,$G$12),
            AE83),
        AE83)
))</f>
        <v/>
      </c>
      <c r="AQ83" s="350" t="str">
        <f>IF(Table1[[#This Row],[Hospital name (Autofills)]]="","",IF(AND($I83="Y", $G$17="Y"), AF83,
    IF(OR(AND($G$13="Y", AQ$28 &gt;= $G$14), $G$13="N"),
        IF(OR(AF83 &gt;= $G$12, AP83 = $G$12),
            MIN(AF83,$G$12),
            AF83),
        AF83)
))</f>
        <v/>
      </c>
      <c r="AR83" s="350" t="str">
        <f>IF(Table1[[#This Row],[Hospital name (Autofills)]]="","",IF(AND($I83="Y", $G$17="Y"), AG83,
    IF(OR(AND($G$13="Y", AR$28 &gt;= $G$14), $G$13="N"),
        IF(OR(AG83 &gt;= $G$12, AQ83 = $G$12),
            MIN(AG83,$G$12),
            AG83),
        AG83)
))</f>
        <v/>
      </c>
      <c r="AS83" s="350" t="str">
        <f>IF(Table1[[#This Row],[Hospital name (Autofills)]]="","",IF(AND($I83="Y", $G$17="Y"), AH83,
    IF(OR(AND($G$13="Y", AS$28 &gt;= $G$14), $G$13="N"),
        IF(OR(AH83 &gt;= $G$12, AR83 = $G$12),
            MIN(AH83,$G$12),
            AH83),
        AH83)
))</f>
        <v/>
      </c>
      <c r="AT83" s="350" t="str">
        <f>IF(Table1[[#This Row],[Hospital name (Autofills)]]="","",IF(AND($I83="Y", $G$17="Y"), AI83,
    IF(OR(AND($G$13="Y", AT$28 &gt;= $G$14), $G$13="N"),
        IF(OR(AI83 &gt;= $G$12, AS83 = $G$12),
            MIN(AI83,$G$12),
            AI83),
        AI83)
))</f>
        <v/>
      </c>
      <c r="AU83" s="350" t="str">
        <f>IF(Table1[[#This Row],[Hospital name (Autofills)]]="","",IF(AND($I83="Y", $G$17="Y"), AJ83,
    IF(OR(AND($G$13="Y", AU$28 &gt;= $G$14), $G$13="N"),
        IF(OR(AJ83 &gt;= $G$12, AT83 = $G$12),
            MIN(AJ83,$G$12),
            AJ83),
        AJ83)
))</f>
        <v/>
      </c>
      <c r="AV83" s="350" t="str">
        <f>IF(Table1[[#This Row],[Hospital name (Autofills)]]="","",IF(AND($I83="Y", $G$17="Y"), AK83,
    IF(OR(AND($G$13="Y", AV$28 &gt;= $G$14), $G$13="N"),
        IF(OR(AK83 &gt;= $G$12, AU83 = $G$12),
            MIN(AK83,$G$12),
            AK83),
        AK83)
))</f>
        <v/>
      </c>
      <c r="AW83" s="345" t="str">
        <f>IFERROR(Table1[[#This Row],[Year 0 Relative Price]],"")</f>
        <v/>
      </c>
      <c r="AX83" s="350" t="str">
        <f t="shared" si="11"/>
        <v/>
      </c>
      <c r="AY83" s="350" t="str">
        <f t="shared" si="12"/>
        <v/>
      </c>
      <c r="AZ83" s="350" t="str">
        <f t="shared" si="13"/>
        <v/>
      </c>
      <c r="BA83" s="350" t="str">
        <f t="shared" si="14"/>
        <v/>
      </c>
      <c r="BB83" s="350" t="str">
        <f t="shared" si="15"/>
        <v/>
      </c>
      <c r="BC83" s="350" t="str">
        <f t="shared" si="16"/>
        <v/>
      </c>
      <c r="BD83" s="350" t="str">
        <f t="shared" si="17"/>
        <v/>
      </c>
      <c r="BE83" s="350" t="str">
        <f t="shared" si="18"/>
        <v/>
      </c>
      <c r="BF83" s="350" t="str">
        <f t="shared" si="19"/>
        <v/>
      </c>
      <c r="BG83" s="351" t="str">
        <f t="shared" si="20"/>
        <v/>
      </c>
      <c r="BH83" s="352" t="str">
        <f>IF(Table1[[#This Row],[Hospital name (Autofills)]]="","",IFERROR($N83*($G$10+1)^BH$28,0))</f>
        <v/>
      </c>
      <c r="BI83" s="353" t="str">
        <f>IF(Table1[[#This Row],[Hospital name (Autofills)]]="","",IFERROR($N83*($G$10+1)^BI$28,0))</f>
        <v/>
      </c>
      <c r="BJ83" s="353" t="str">
        <f>IF(Table1[[#This Row],[Hospital name (Autofills)]]="","",IFERROR($N83*($G$10+1)^BJ$28,0))</f>
        <v/>
      </c>
      <c r="BK83" s="353" t="str">
        <f>IF(Table1[[#This Row],[Hospital name (Autofills)]]="","",IFERROR($N83*($G$10+1)^BK$28,0))</f>
        <v/>
      </c>
      <c r="BL83" s="353" t="str">
        <f>IF(Table1[[#This Row],[Hospital name (Autofills)]]="","",IFERROR($N83*($G$10+1)^BL$28,0))</f>
        <v/>
      </c>
      <c r="BM83" s="353" t="str">
        <f>IF(Table1[[#This Row],[Hospital name (Autofills)]]="","",IFERROR($N83*($G$10+1)^BM$28,0))</f>
        <v/>
      </c>
      <c r="BN83" s="353" t="str">
        <f>IF(Table1[[#This Row],[Hospital name (Autofills)]]="","",IFERROR($N83*($G$10+1)^BN$28,0))</f>
        <v/>
      </c>
      <c r="BO83" s="353" t="str">
        <f>IF(Table1[[#This Row],[Hospital name (Autofills)]]="","",IFERROR($N83*($G$10+1)^BO$28,0))</f>
        <v/>
      </c>
      <c r="BP83" s="353" t="str">
        <f>IF(Table1[[#This Row],[Hospital name (Autofills)]]="","",IFERROR($N83*($G$10+1)^BP$28,0))</f>
        <v/>
      </c>
      <c r="BQ83" s="354" t="str">
        <f>IF(Table1[[#This Row],[Hospital name (Autofills)]]="","",IFERROR($N83*($G$10+1)^BQ$28,0))</f>
        <v/>
      </c>
      <c r="BR83" s="357" t="str">
        <f>IF(Table1[[#This Row],[Hospital name (Autofills)]]="","",IFERROR(($O83*((1+$G$9)^(BR$28)))*(AB83),0))</f>
        <v/>
      </c>
      <c r="BS83" s="362" t="str">
        <f>IF(Table1[[#This Row],[Hospital name (Autofills)]]="","",IFERROR(($O83*((1+$G$9)^(BS$28)))*(AC83),0))</f>
        <v/>
      </c>
      <c r="BT83" s="362" t="str">
        <f>IF(Table1[[#This Row],[Hospital name (Autofills)]]="","",IFERROR(($O83*((1+$G$9)^(BT$28)))*(AD83),0))</f>
        <v/>
      </c>
      <c r="BU83" s="362" t="str">
        <f>IF(Table1[[#This Row],[Hospital name (Autofills)]]="","",IFERROR(($O83*((1+$G$9)^(BU$28)))*(AE83),0))</f>
        <v/>
      </c>
      <c r="BV83" s="362" t="str">
        <f>IF(Table1[[#This Row],[Hospital name (Autofills)]]="","",IFERROR(($O83*((1+$G$9)^(BV$28)))*(AF83),0))</f>
        <v/>
      </c>
      <c r="BW83" s="362" t="str">
        <f>IF(Table1[[#This Row],[Hospital name (Autofills)]]="","",IFERROR(($O83*((1+$G$9)^(BW$28)))*(AG83),0))</f>
        <v/>
      </c>
      <c r="BX83" s="362" t="str">
        <f>IF(Table1[[#This Row],[Hospital name (Autofills)]]="","",IFERROR(($O83*((1+$G$9)^(BX$28)))*(AH83),0))</f>
        <v/>
      </c>
      <c r="BY83" s="362" t="str">
        <f>IF(Table1[[#This Row],[Hospital name (Autofills)]]="","",IFERROR(($O83*((1+$G$9)^(BY$28)))*(AI83),0))</f>
        <v/>
      </c>
      <c r="BZ83" s="362" t="str">
        <f>IF(Table1[[#This Row],[Hospital name (Autofills)]]="","",IFERROR(($O83*((1+$G$9)^(BZ$28)))*(AJ83),0))</f>
        <v/>
      </c>
      <c r="CA83" s="370" t="str">
        <f>IF(Table1[[#This Row],[Hospital name (Autofills)]]="","",IFERROR(($O83*((1+$G$9)^(CA$28)))*(AK83),0))</f>
        <v/>
      </c>
      <c r="CB83" s="343" t="str">
        <f>IF(Table1[[#This Row],[Hospital name (Autofills)]]="","",IFERROR(($O83*((1+$G$9)^(CB$28)))*(AM83),0))</f>
        <v/>
      </c>
      <c r="CC83" s="362" t="str">
        <f>IF(Table1[[#This Row],[Hospital name (Autofills)]]="","",IFERROR(($O83*((1+$G$9)^(CC$28)))*(AN83),0))</f>
        <v/>
      </c>
      <c r="CD83" s="362" t="str">
        <f>IF(Table1[[#This Row],[Hospital name (Autofills)]]="","",IFERROR(($O83*((1+$G$9)^(CD$28)))*(AO83),0))</f>
        <v/>
      </c>
      <c r="CE83" s="362" t="str">
        <f>IF(Table1[[#This Row],[Hospital name (Autofills)]]="","",IFERROR(($O83*((1+$G$9)^(CE$28)))*(AP83),0))</f>
        <v/>
      </c>
      <c r="CF83" s="362" t="str">
        <f>IF(Table1[[#This Row],[Hospital name (Autofills)]]="","",IFERROR(($O83*((1+$G$9)^(CF$28)))*(AQ83),0))</f>
        <v/>
      </c>
      <c r="CG83" s="362" t="str">
        <f>IF(Table1[[#This Row],[Hospital name (Autofills)]]="","",IFERROR(($O83*((1+$G$9)^(CG$28)))*(AR83),0))</f>
        <v/>
      </c>
      <c r="CH83" s="362" t="str">
        <f>IF(Table1[[#This Row],[Hospital name (Autofills)]]="","",IFERROR(($O83*((1+$G$9)^(CH$28)))*(AS83),0))</f>
        <v/>
      </c>
      <c r="CI83" s="362" t="str">
        <f>IF(Table1[[#This Row],[Hospital name (Autofills)]]="","",IFERROR(($O83*((1+$G$9)^(CI$28)))*(AT83),0))</f>
        <v/>
      </c>
      <c r="CJ83" s="362" t="str">
        <f>IF(Table1[[#This Row],[Hospital name (Autofills)]]="","",IFERROR(($O83*((1+$G$9)^(CJ$28)))*(AU83),0))</f>
        <v/>
      </c>
      <c r="CK83" s="344" t="str">
        <f>IF(Table1[[#This Row],[Hospital name (Autofills)]]="","",IFERROR(($O83*((1+$G$9)^(CK$28)))*(AV83),0))</f>
        <v/>
      </c>
      <c r="CL83" s="357" t="str">
        <f>IF(Table1[[#This Row],[Hospital name (Autofills)]]="","",IFERROR(($O83*((1+$G$9)^(CL$28)))*(AX83),0))</f>
        <v/>
      </c>
      <c r="CM83" s="362" t="str">
        <f>IF(Table1[[#This Row],[Hospital name (Autofills)]]="","",IFERROR(($O83*((1+$G$9)^(CM$28)))*(AY83),0))</f>
        <v/>
      </c>
      <c r="CN83" s="362" t="str">
        <f>IF(Table1[[#This Row],[Hospital name (Autofills)]]="","",IFERROR(($O83*((1+$G$9)^(CN$28)))*(AZ83),0))</f>
        <v/>
      </c>
      <c r="CO83" s="362" t="str">
        <f>IF(Table1[[#This Row],[Hospital name (Autofills)]]="","",IFERROR(($O83*((1+$G$9)^(CO$28)))*(BA83),0))</f>
        <v/>
      </c>
      <c r="CP83" s="362" t="str">
        <f>IF(Table1[[#This Row],[Hospital name (Autofills)]]="","",IFERROR(($O83*((1+$G$9)^(CP$28)))*(BB83),0))</f>
        <v/>
      </c>
      <c r="CQ83" s="362" t="str">
        <f>IF(Table1[[#This Row],[Hospital name (Autofills)]]="","",IFERROR(($O83*((1+$G$9)^(CQ$28)))*(BC83),0))</f>
        <v/>
      </c>
      <c r="CR83" s="362" t="str">
        <f>IF(Table1[[#This Row],[Hospital name (Autofills)]]="","",IFERROR(($O83*((1+$G$9)^(CR$28)))*(BD83),0))</f>
        <v/>
      </c>
      <c r="CS83" s="362" t="str">
        <f>IF(Table1[[#This Row],[Hospital name (Autofills)]]="","",IFERROR(($O83*((1+$G$9)^(CS$28)))*(BE83),0))</f>
        <v/>
      </c>
      <c r="CT83" s="362" t="str">
        <f>IF(Table1[[#This Row],[Hospital name (Autofills)]]="","",IFERROR(($O83*((1+$G$9)^(CT$28)))*(BF83),0))</f>
        <v/>
      </c>
      <c r="CU83" s="362" t="str">
        <f>IF(Table1[[#This Row],[Hospital name (Autofills)]]="","",IFERROR(($O83*((1+$G$9)^(CU$28)))*(BG83),0))</f>
        <v/>
      </c>
      <c r="CV83" s="371" t="str">
        <f>IF(Table1[[#This Row],[Hospital name (Autofills)]]="","",BH83-BR83)</f>
        <v/>
      </c>
      <c r="CW83" s="372" t="str">
        <f>IF(Table1[[#This Row],[Hospital name (Autofills)]]="","",BI83-BS83)</f>
        <v/>
      </c>
      <c r="CX83" s="372" t="str">
        <f>IF(Table1[[#This Row],[Hospital name (Autofills)]]="","",BJ83-BT83)</f>
        <v/>
      </c>
      <c r="CY83" s="372" t="str">
        <f>IF(Table1[[#This Row],[Hospital name (Autofills)]]="","",BK83-BU83)</f>
        <v/>
      </c>
      <c r="CZ83" s="372" t="str">
        <f>IF(Table1[[#This Row],[Hospital name (Autofills)]]="","",BL83-BV83)</f>
        <v/>
      </c>
      <c r="DA83" s="372" t="str">
        <f>IF(Table1[[#This Row],[Hospital name (Autofills)]]="","",BM83-BW83)</f>
        <v/>
      </c>
      <c r="DB83" s="372" t="str">
        <f>IF(Table1[[#This Row],[Hospital name (Autofills)]]="","",BN83-BX83)</f>
        <v/>
      </c>
      <c r="DC83" s="372" t="str">
        <f>IF(Table1[[#This Row],[Hospital name (Autofills)]]="","",BO83-BY83)</f>
        <v/>
      </c>
      <c r="DD83" s="372" t="str">
        <f>IF(Table1[[#This Row],[Hospital name (Autofills)]]="","",BP83-BZ83)</f>
        <v/>
      </c>
      <c r="DE83" s="373" t="str">
        <f>IF(Table1[[#This Row],[Hospital name (Autofills)]]="","",BQ83-CA83)</f>
        <v/>
      </c>
      <c r="DF83" s="375" t="str">
        <f>IF(Table1[[#This Row],[Hospital name (Autofills)]]="","",SUM(Table1[[#This Row],[Year 1 Savings with Price Growth Cap Alone (millions)]:[Year 10 Savings with Price Growth Cap Alone (millions)]]))</f>
        <v/>
      </c>
      <c r="DG83" s="376" t="str">
        <f>IF(Table1[[#This Row],[Hospital name (Autofills)]]="","",BH83-CB83)</f>
        <v/>
      </c>
      <c r="DH83" s="377" t="str">
        <f>IF(Table1[[#This Row],[Hospital name (Autofills)]]="","",BI83-CC83)</f>
        <v/>
      </c>
      <c r="DI83" s="377" t="str">
        <f>IF(Table1[[#This Row],[Hospital name (Autofills)]]="","",BJ83-CD83)</f>
        <v/>
      </c>
      <c r="DJ83" s="377" t="str">
        <f>IF(Table1[[#This Row],[Hospital name (Autofills)]]="","",BK83-CE83)</f>
        <v/>
      </c>
      <c r="DK83" s="377" t="str">
        <f>IF(Table1[[#This Row],[Hospital name (Autofills)]]="","",BL83-CF83)</f>
        <v/>
      </c>
      <c r="DL83" s="377" t="str">
        <f>IF(Table1[[#This Row],[Hospital name (Autofills)]]="","",BM83-CG83)</f>
        <v/>
      </c>
      <c r="DM83" s="377" t="str">
        <f>IF(Table1[[#This Row],[Hospital name (Autofills)]]="","",BN83-CH83)</f>
        <v/>
      </c>
      <c r="DN83" s="377" t="str">
        <f>IF(Table1[[#This Row],[Hospital name (Autofills)]]="","",BO83-CI83)</f>
        <v/>
      </c>
      <c r="DO83" s="377" t="str">
        <f>IF(Table1[[#This Row],[Hospital name (Autofills)]]="","",BP83-CJ83)</f>
        <v/>
      </c>
      <c r="DP83" s="377" t="str">
        <f>IF(Table1[[#This Row],[Hospital name (Autofills)]]="","",BQ83-CK83)</f>
        <v/>
      </c>
      <c r="DQ83" s="344" t="str">
        <f>IF(Table1[[#This Row],[Hospital name (Autofills)]]="","",SUM(Table1[[#This Row],[Year 1 Savings with Price Growth Cap + Price Cap (No Glide Path) (millions)]:[Year 10 Savings with Price Growth Cap + Price Cap (No Glide Path) (millions)]]))</f>
        <v/>
      </c>
      <c r="DR83" s="363" t="str">
        <f>IF(Table1[[#This Row],[Hospital name (Autofills)]]="","",BH83-CL83)</f>
        <v/>
      </c>
      <c r="DS83" s="364" t="str">
        <f>IF(Table1[[#This Row],[Hospital name (Autofills)]]="","",BI83-CM83)</f>
        <v/>
      </c>
      <c r="DT83" s="364" t="str">
        <f>IF(Table1[[#This Row],[Hospital name (Autofills)]]="","",BJ83-CN83)</f>
        <v/>
      </c>
      <c r="DU83" s="364" t="str">
        <f>IF(Table1[[#This Row],[Hospital name (Autofills)]]="","",BK83-CO83)</f>
        <v/>
      </c>
      <c r="DV83" s="364" t="str">
        <f>IF(Table1[[#This Row],[Hospital name (Autofills)]]="","",BL83-CP83)</f>
        <v/>
      </c>
      <c r="DW83" s="364" t="str">
        <f>IF(Table1[[#This Row],[Hospital name (Autofills)]]="","",BM83-CQ83)</f>
        <v/>
      </c>
      <c r="DX83" s="364" t="str">
        <f>IF(Table1[[#This Row],[Hospital name (Autofills)]]="","",BN83-CR83)</f>
        <v/>
      </c>
      <c r="DY83" s="364" t="str">
        <f>IF(Table1[[#This Row],[Hospital name (Autofills)]]="","",BO83-CS83)</f>
        <v/>
      </c>
      <c r="DZ83" s="364" t="str">
        <f>IF(Table1[[#This Row],[Hospital name (Autofills)]]="","",BP83-CT83)</f>
        <v/>
      </c>
      <c r="EA83" s="364" t="str">
        <f>IF(Table1[[#This Row],[Hospital name (Autofills)]]="","",BQ83-CU83)</f>
        <v/>
      </c>
      <c r="EB83" s="365" t="str">
        <f>IF(Table1[[#This Row],[Hospital name (Autofills)]]="","",SUM(Table1[[#This Row],[Year 1 Savings with Price Growth Cap + Price Cap Glide Path (millions)]:[Year 10 Savings with Price Growth Cap + Price Cap Glide Path (millions)]]))</f>
        <v/>
      </c>
    </row>
    <row r="84" spans="2:149" ht="12" customHeight="1">
      <c r="B84" s="292"/>
      <c r="C84" s="337" t="str">
        <f>IF(B84=0,"",_xlfn.XLOOKUP(B84,'4. User Repricing Data'!A:A,'4. User Repricing Data'!B:B,""))</f>
        <v/>
      </c>
      <c r="D84" s="292" t="str">
        <f>IF(B84=0,"",_xlfn.XLOOKUP(B84,'4. User Repricing Data'!A:A,'4. User Repricing Data'!D:D,""))</f>
        <v/>
      </c>
      <c r="E84" s="108" t="str">
        <f>IF(B84=0,"",_xlfn.XLOOKUP(B84,'4. User Repricing Data'!A:A,'4. User Repricing Data'!F:F,""))</f>
        <v/>
      </c>
      <c r="F84" s="338" t="str">
        <f>IF(B84=0,"",_xlfn.XLOOKUP(B84,'4. User Repricing Data'!A:A,'4. User Repricing Data'!E:E,""))</f>
        <v/>
      </c>
      <c r="G84" s="108" t="str">
        <f>IF(G$29="CAH",Table1[[#This Row],[CAH? (Y/N) (Autofills)]],"")</f>
        <v/>
      </c>
      <c r="H84" s="109" t="str">
        <f>IF(H$29="CAH",Table1[[#This Row],[CAH? (Y/N) (Autofills)]],"")</f>
        <v/>
      </c>
      <c r="I84" s="366" t="str">
        <f>IF(Table1[[#This Row],[Hospital name (Autofills)]]="","",IF(OR(AND(G84="Y",$G$17="Y"),AND(H84="Y",$G$18="Y")),"Y","N"))</f>
        <v/>
      </c>
      <c r="J84" s="366" t="str">
        <f>IF(Table1[[#This Row],[Hospital name (Autofills)]]="","",IF(OR(AND(G84="Y",$G$22="Y",$G$19="Y"),AND(H84="Y",$G$23="Y",$G$19="Y")),"Y","N"))</f>
        <v/>
      </c>
      <c r="K84" s="364" t="str">
        <f>IF(Table1[[#This Row],[Hospital name (Autofills)]]="","",_xlfn.XLOOKUP(B84,'4. User Repricing Data'!A:A,'4. User Repricing Data'!G:G))</f>
        <v/>
      </c>
      <c r="L84" s="364" t="str">
        <f>IF(Table1[[#This Row],[Hospital name (Autofills)]]="","",_xlfn.XLOOKUP(B84,'4. User Repricing Data'!A:A,'4. User Repricing Data'!H:H))</f>
        <v/>
      </c>
      <c r="M84" s="342" t="str">
        <f>IF(Table1[[#This Row],[Hospital name (Autofills)]]="","",((1+G$7)^G$6-1))</f>
        <v/>
      </c>
      <c r="N84" s="343" t="str">
        <f>IF(Table1[[#This Row],[Hospital name (Autofills)]]="","",IFERROR(K84*(1+Table1[[#This Row],[Cumulative Inflation Adjustment (Autofills)]]),0))</f>
        <v/>
      </c>
      <c r="O84" s="344" t="str">
        <f>IF(Table1[[#This Row],[Hospital name (Autofills)]]="","",IFERROR(L84*(1+Table1[[#This Row],[Cumulative Inflation Adjustment (Autofills)]]),0))</f>
        <v/>
      </c>
      <c r="P84" s="345" t="str">
        <f>IF(Table1[[#This Row],[Hospital name (Autofills)]]="","",IFERROR(N84/O84,0))</f>
        <v/>
      </c>
      <c r="Q84" s="346" t="str">
        <f>IF(Table1[[#This Row],[Hospital name (Autofills)]]="","",IFERROR(($N84*($G$10+1)^Q$28)/($O84*($G$9+1)^Q$28),0))</f>
        <v/>
      </c>
      <c r="R84" s="346" t="str">
        <f>IF(Table1[[#This Row],[Hospital name (Autofills)]]="","",IFERROR(($N84*($G$10+1)^R$28)/($O84*($G$9+1)^R$28),0))</f>
        <v/>
      </c>
      <c r="S84" s="346" t="str">
        <f>IF(Table1[[#This Row],[Hospital name (Autofills)]]="","",IFERROR(($N84*($G$10+1)^S$28)/($O84*($G$9+1)^S$28),0))</f>
        <v/>
      </c>
      <c r="T84" s="346" t="str">
        <f>IF(Table1[[#This Row],[Hospital name (Autofills)]]="","",IFERROR(($N84*($G$10+1)^T$28)/($O84*($G$9+1)^T$28),0))</f>
        <v/>
      </c>
      <c r="U84" s="346" t="str">
        <f>IF(Table1[[#This Row],[Hospital name (Autofills)]]="","",IFERROR(($N84*($G$10+1)^U$28)/($O84*($G$9+1)^U$28),0))</f>
        <v/>
      </c>
      <c r="V84" s="346" t="str">
        <f>IF(Table1[[#This Row],[Hospital name (Autofills)]]="","",IFERROR(($N84*($G$10+1)^V$28)/($O84*($G$9+1)^V$28),0))</f>
        <v/>
      </c>
      <c r="W84" s="346" t="str">
        <f>IF(Table1[[#This Row],[Hospital name (Autofills)]]="","",IFERROR(($N84*($G$10+1)^W$28)/($O84*($G$9+1)^W$28),0))</f>
        <v/>
      </c>
      <c r="X84" s="346" t="str">
        <f>IF(Table1[[#This Row],[Hospital name (Autofills)]]="","",IFERROR(($N84*($G$10+1)^X$28)/($O84*($G$9+1)^X$28),0))</f>
        <v/>
      </c>
      <c r="Y84" s="346" t="str">
        <f>IF(Table1[[#This Row],[Hospital name (Autofills)]]="","",IFERROR(($N84*($G$10+1)^Y$28)/($O84*($G$9+1)^Y$28),0))</f>
        <v/>
      </c>
      <c r="Z84" s="346" t="str">
        <f>IF(Table1[[#This Row],[Hospital name (Autofills)]]="","",IFERROR(($N84*($G$10+1)^Z$28)/($O84*($G$9+1)^Z$28),0))</f>
        <v/>
      </c>
      <c r="AA84" s="345" t="str">
        <f>IF(Table1[[#This Row],[Hospital name (Autofills)]]="","",IFERROR(N84/O84,0))</f>
        <v/>
      </c>
      <c r="AB84" s="368" t="str">
        <f>IF(Table1[[#This Row],[Hospital name (Autofills)]]="","",IFERROR(IF($J84="Y",Q84,IF($G$19="N",Q84,($N84*($G$10+1)^IF(AB$28&lt;$G$21,AB$28,$G$21-1)*($G$20+1)^(MAX((AB$28-$G$21+1),0)))/($O84*($G$9+1)^AB$28))),0))</f>
        <v/>
      </c>
      <c r="AC84" s="368" t="str">
        <f>IF(Table1[[#This Row],[Hospital name (Autofills)]]="","",IFERROR(IF($J84="Y",R84,IF($G$19="N",R84,($N84*($G$10+1)^IF(AC$28&lt;$G$21,AC$28,$G$21-1)*($G$20+1)^(MAX((AC$28-$G$21+1),0)))/($O84*($G$9+1)^AC$28))),0))</f>
        <v/>
      </c>
      <c r="AD84" s="368" t="str">
        <f>IF(Table1[[#This Row],[Hospital name (Autofills)]]="","",IFERROR(IF($J84="Y",S84,IF($G$19="N",S84,($N84*($G$10+1)^IF(AD$28&lt;$G$21,AD$28,$G$21-1)*($G$20+1)^(MAX((AD$28-$G$21+1),0)))/($O84*($G$9+1)^AD$28))),0))</f>
        <v/>
      </c>
      <c r="AE84" s="368" t="str">
        <f>IF(Table1[[#This Row],[Hospital name (Autofills)]]="","",IFERROR(IF($J84="Y",T84,IF($G$19="N",T84,($N84*($G$10+1)^IF(AE$28&lt;$G$21,AE$28,$G$21-1)*($G$20+1)^(MAX((AE$28-$G$21+1),0)))/($O84*($G$9+1)^AE$28))),0))</f>
        <v/>
      </c>
      <c r="AF84" s="368" t="str">
        <f>IF(Table1[[#This Row],[Hospital name (Autofills)]]="","",IFERROR(IF($J84="Y",U84,IF($G$19="N",U84,($N84*($G$10+1)^IF(AF$28&lt;$G$21,AF$28,$G$21-1)*($G$20+1)^(MAX((AF$28-$G$21+1),0)))/($O84*($G$9+1)^AF$28))),0))</f>
        <v/>
      </c>
      <c r="AG84" s="368" t="str">
        <f>IF(Table1[[#This Row],[Hospital name (Autofills)]]="","",IFERROR(IF($J84="Y",V84,IF($G$19="N",V84,($N84*($G$10+1)^IF(AG$28&lt;$G$21,AG$28,$G$21-1)*($G$20+1)^(MAX((AG$28-$G$21+1),0)))/($O84*($G$9+1)^AG$28))),0))</f>
        <v/>
      </c>
      <c r="AH84" s="368" t="str">
        <f>IF(Table1[[#This Row],[Hospital name (Autofills)]]="","",IFERROR(IF($J84="Y",W84,IF($G$19="N",W84,($N84*($G$10+1)^IF(AH$28&lt;$G$21,AH$28,$G$21-1)*($G$20+1)^(MAX((AH$28-$G$21+1),0)))/($O84*($G$9+1)^AH$28))),0))</f>
        <v/>
      </c>
      <c r="AI84" s="368" t="str">
        <f>IF(Table1[[#This Row],[Hospital name (Autofills)]]="","",IFERROR(IF($J84="Y",X84,IF($G$19="N",X84,($N84*($G$10+1)^IF(AI$28&lt;$G$21,AI$28,$G$21-1)*($G$20+1)^(MAX((AI$28-$G$21+1),0)))/($O84*($G$9+1)^AI$28))),0))</f>
        <v/>
      </c>
      <c r="AJ84" s="368" t="str">
        <f>IF(Table1[[#This Row],[Hospital name (Autofills)]]="","",IFERROR(IF($J84="Y",Y84,IF($G$19="N",Y84,($N84*($G$10+1)^IF(AJ$28&lt;$G$21,AJ$28,$G$21-1)*($G$20+1)^(MAX((AJ$28-$G$21+1),0)))/($O84*($G$9+1)^AJ$28))),0))</f>
        <v/>
      </c>
      <c r="AK84" s="368" t="str">
        <f>IF(Table1[[#This Row],[Hospital name (Autofills)]]="","",IFERROR(IF($J84="Y",Z84,IF($G$19="N",Z84,($N84*($G$10+1)^IF(AK$28&lt;$G$21,AK$28,$G$21-1)*($G$20+1)^(MAX((AK$28-$G$21+1),0)))/($O84*($G$9+1)^AK$28))),0))</f>
        <v/>
      </c>
      <c r="AL84" s="349" t="str">
        <f t="shared" si="0"/>
        <v/>
      </c>
      <c r="AM84" s="350" t="str">
        <f>IF(Table1[[#This Row],[Hospital name (Autofills)]]="","",IF(AND($I84="Y", $G$17="Y"), AB84,
    IF(OR(AND($G$13="Y", AM$28 &gt;= $G$14), $G$13="N"),
        IF(OR(AB84 &gt;= $G$12, AL84 = $G$12),
            $G$12,
            AB84),
        AB84))
)</f>
        <v/>
      </c>
      <c r="AN84" s="350" t="str">
        <f>IF(Table1[[#This Row],[Hospital name (Autofills)]]="","",IF(AND($I84="Y", $G$17="Y"), AC84,
    IF(OR(AND($G$13="Y", AN$28 &gt;= $G$14), $G$13="N"),
        IF(OR(AC84 &gt;= $G$12, AM84 = $G$12),
            $G$12,
            AC84),
        AC84)
))</f>
        <v/>
      </c>
      <c r="AO84" s="350" t="str">
        <f>IF(Table1[[#This Row],[Hospital name (Autofills)]]="","",IF(AND($I84="Y", $G$17="Y"), AD84,
    IF(OR(AND($G$13="Y", AO$28 &gt;= $G$14), $G$13="N"),
        IF(OR(AD84 &gt;= $G$12, AN84 = $G$12),
            MIN(AD84,$G$12),
            AD84),
        AD84)
))</f>
        <v/>
      </c>
      <c r="AP84" s="350" t="str">
        <f>IF(Table1[[#This Row],[Hospital name (Autofills)]]="","",IF(AND($I84="Y", $G$17="Y"), AE84,
    IF(OR(AND($G$13="Y", AP$28 &gt;= $G$14), $G$13="N"),
        IF(OR(AE84 &gt;= $G$12, AO84 = $G$12),
            MIN(AE84,$G$12),
            AE84),
        AE84)
))</f>
        <v/>
      </c>
      <c r="AQ84" s="350" t="str">
        <f>IF(Table1[[#This Row],[Hospital name (Autofills)]]="","",IF(AND($I84="Y", $G$17="Y"), AF84,
    IF(OR(AND($G$13="Y", AQ$28 &gt;= $G$14), $G$13="N"),
        IF(OR(AF84 &gt;= $G$12, AP84 = $G$12),
            MIN(AF84,$G$12),
            AF84),
        AF84)
))</f>
        <v/>
      </c>
      <c r="AR84" s="350" t="str">
        <f>IF(Table1[[#This Row],[Hospital name (Autofills)]]="","",IF(AND($I84="Y", $G$17="Y"), AG84,
    IF(OR(AND($G$13="Y", AR$28 &gt;= $G$14), $G$13="N"),
        IF(OR(AG84 &gt;= $G$12, AQ84 = $G$12),
            MIN(AG84,$G$12),
            AG84),
        AG84)
))</f>
        <v/>
      </c>
      <c r="AS84" s="350" t="str">
        <f>IF(Table1[[#This Row],[Hospital name (Autofills)]]="","",IF(AND($I84="Y", $G$17="Y"), AH84,
    IF(OR(AND($G$13="Y", AS$28 &gt;= $G$14), $G$13="N"),
        IF(OR(AH84 &gt;= $G$12, AR84 = $G$12),
            MIN(AH84,$G$12),
            AH84),
        AH84)
))</f>
        <v/>
      </c>
      <c r="AT84" s="350" t="str">
        <f>IF(Table1[[#This Row],[Hospital name (Autofills)]]="","",IF(AND($I84="Y", $G$17="Y"), AI84,
    IF(OR(AND($G$13="Y", AT$28 &gt;= $G$14), $G$13="N"),
        IF(OR(AI84 &gt;= $G$12, AS84 = $G$12),
            MIN(AI84,$G$12),
            AI84),
        AI84)
))</f>
        <v/>
      </c>
      <c r="AU84" s="350" t="str">
        <f>IF(Table1[[#This Row],[Hospital name (Autofills)]]="","",IF(AND($I84="Y", $G$17="Y"), AJ84,
    IF(OR(AND($G$13="Y", AU$28 &gt;= $G$14), $G$13="N"),
        IF(OR(AJ84 &gt;= $G$12, AT84 = $G$12),
            MIN(AJ84,$G$12),
            AJ84),
        AJ84)
))</f>
        <v/>
      </c>
      <c r="AV84" s="350" t="str">
        <f>IF(Table1[[#This Row],[Hospital name (Autofills)]]="","",IF(AND($I84="Y", $G$17="Y"), AK84,
    IF(OR(AND($G$13="Y", AV$28 &gt;= $G$14), $G$13="N"),
        IF(OR(AK84 &gt;= $G$12, AU84 = $G$12),
            MIN(AK84,$G$12),
            AK84),
        AK84)
))</f>
        <v/>
      </c>
      <c r="AW84" s="345" t="str">
        <f>IFERROR(Table1[[#This Row],[Year 0 Relative Price]],"")</f>
        <v/>
      </c>
      <c r="AX84" s="350" t="str">
        <f t="shared" si="11"/>
        <v/>
      </c>
      <c r="AY84" s="350" t="str">
        <f t="shared" si="12"/>
        <v/>
      </c>
      <c r="AZ84" s="350" t="str">
        <f t="shared" si="13"/>
        <v/>
      </c>
      <c r="BA84" s="350" t="str">
        <f t="shared" si="14"/>
        <v/>
      </c>
      <c r="BB84" s="350" t="str">
        <f t="shared" si="15"/>
        <v/>
      </c>
      <c r="BC84" s="350" t="str">
        <f t="shared" si="16"/>
        <v/>
      </c>
      <c r="BD84" s="350" t="str">
        <f t="shared" si="17"/>
        <v/>
      </c>
      <c r="BE84" s="350" t="str">
        <f t="shared" si="18"/>
        <v/>
      </c>
      <c r="BF84" s="350" t="str">
        <f t="shared" si="19"/>
        <v/>
      </c>
      <c r="BG84" s="351" t="str">
        <f t="shared" si="20"/>
        <v/>
      </c>
      <c r="BH84" s="352" t="str">
        <f>IF(Table1[[#This Row],[Hospital name (Autofills)]]="","",IFERROR($N84*($G$10+1)^BH$28,0))</f>
        <v/>
      </c>
      <c r="BI84" s="353" t="str">
        <f>IF(Table1[[#This Row],[Hospital name (Autofills)]]="","",IFERROR($N84*($G$10+1)^BI$28,0))</f>
        <v/>
      </c>
      <c r="BJ84" s="353" t="str">
        <f>IF(Table1[[#This Row],[Hospital name (Autofills)]]="","",IFERROR($N84*($G$10+1)^BJ$28,0))</f>
        <v/>
      </c>
      <c r="BK84" s="353" t="str">
        <f>IF(Table1[[#This Row],[Hospital name (Autofills)]]="","",IFERROR($N84*($G$10+1)^BK$28,0))</f>
        <v/>
      </c>
      <c r="BL84" s="353" t="str">
        <f>IF(Table1[[#This Row],[Hospital name (Autofills)]]="","",IFERROR($N84*($G$10+1)^BL$28,0))</f>
        <v/>
      </c>
      <c r="BM84" s="353" t="str">
        <f>IF(Table1[[#This Row],[Hospital name (Autofills)]]="","",IFERROR($N84*($G$10+1)^BM$28,0))</f>
        <v/>
      </c>
      <c r="BN84" s="353" t="str">
        <f>IF(Table1[[#This Row],[Hospital name (Autofills)]]="","",IFERROR($N84*($G$10+1)^BN$28,0))</f>
        <v/>
      </c>
      <c r="BO84" s="353" t="str">
        <f>IF(Table1[[#This Row],[Hospital name (Autofills)]]="","",IFERROR($N84*($G$10+1)^BO$28,0))</f>
        <v/>
      </c>
      <c r="BP84" s="353" t="str">
        <f>IF(Table1[[#This Row],[Hospital name (Autofills)]]="","",IFERROR($N84*($G$10+1)^BP$28,0))</f>
        <v/>
      </c>
      <c r="BQ84" s="354" t="str">
        <f>IF(Table1[[#This Row],[Hospital name (Autofills)]]="","",IFERROR($N84*($G$10+1)^BQ$28,0))</f>
        <v/>
      </c>
      <c r="BR84" s="357" t="str">
        <f>IF(Table1[[#This Row],[Hospital name (Autofills)]]="","",IFERROR(($O84*((1+$G$9)^(BR$28)))*(AB84),0))</f>
        <v/>
      </c>
      <c r="BS84" s="362" t="str">
        <f>IF(Table1[[#This Row],[Hospital name (Autofills)]]="","",IFERROR(($O84*((1+$G$9)^(BS$28)))*(AC84),0))</f>
        <v/>
      </c>
      <c r="BT84" s="362" t="str">
        <f>IF(Table1[[#This Row],[Hospital name (Autofills)]]="","",IFERROR(($O84*((1+$G$9)^(BT$28)))*(AD84),0))</f>
        <v/>
      </c>
      <c r="BU84" s="362" t="str">
        <f>IF(Table1[[#This Row],[Hospital name (Autofills)]]="","",IFERROR(($O84*((1+$G$9)^(BU$28)))*(AE84),0))</f>
        <v/>
      </c>
      <c r="BV84" s="362" t="str">
        <f>IF(Table1[[#This Row],[Hospital name (Autofills)]]="","",IFERROR(($O84*((1+$G$9)^(BV$28)))*(AF84),0))</f>
        <v/>
      </c>
      <c r="BW84" s="362" t="str">
        <f>IF(Table1[[#This Row],[Hospital name (Autofills)]]="","",IFERROR(($O84*((1+$G$9)^(BW$28)))*(AG84),0))</f>
        <v/>
      </c>
      <c r="BX84" s="362" t="str">
        <f>IF(Table1[[#This Row],[Hospital name (Autofills)]]="","",IFERROR(($O84*((1+$G$9)^(BX$28)))*(AH84),0))</f>
        <v/>
      </c>
      <c r="BY84" s="362" t="str">
        <f>IF(Table1[[#This Row],[Hospital name (Autofills)]]="","",IFERROR(($O84*((1+$G$9)^(BY$28)))*(AI84),0))</f>
        <v/>
      </c>
      <c r="BZ84" s="362" t="str">
        <f>IF(Table1[[#This Row],[Hospital name (Autofills)]]="","",IFERROR(($O84*((1+$G$9)^(BZ$28)))*(AJ84),0))</f>
        <v/>
      </c>
      <c r="CA84" s="370" t="str">
        <f>IF(Table1[[#This Row],[Hospital name (Autofills)]]="","",IFERROR(($O84*((1+$G$9)^(CA$28)))*(AK84),0))</f>
        <v/>
      </c>
      <c r="CB84" s="343" t="str">
        <f>IF(Table1[[#This Row],[Hospital name (Autofills)]]="","",IFERROR(($O84*((1+$G$9)^(CB$28)))*(AM84),0))</f>
        <v/>
      </c>
      <c r="CC84" s="362" t="str">
        <f>IF(Table1[[#This Row],[Hospital name (Autofills)]]="","",IFERROR(($O84*((1+$G$9)^(CC$28)))*(AN84),0))</f>
        <v/>
      </c>
      <c r="CD84" s="362" t="str">
        <f>IF(Table1[[#This Row],[Hospital name (Autofills)]]="","",IFERROR(($O84*((1+$G$9)^(CD$28)))*(AO84),0))</f>
        <v/>
      </c>
      <c r="CE84" s="362" t="str">
        <f>IF(Table1[[#This Row],[Hospital name (Autofills)]]="","",IFERROR(($O84*((1+$G$9)^(CE$28)))*(AP84),0))</f>
        <v/>
      </c>
      <c r="CF84" s="362" t="str">
        <f>IF(Table1[[#This Row],[Hospital name (Autofills)]]="","",IFERROR(($O84*((1+$G$9)^(CF$28)))*(AQ84),0))</f>
        <v/>
      </c>
      <c r="CG84" s="362" t="str">
        <f>IF(Table1[[#This Row],[Hospital name (Autofills)]]="","",IFERROR(($O84*((1+$G$9)^(CG$28)))*(AR84),0))</f>
        <v/>
      </c>
      <c r="CH84" s="362" t="str">
        <f>IF(Table1[[#This Row],[Hospital name (Autofills)]]="","",IFERROR(($O84*((1+$G$9)^(CH$28)))*(AS84),0))</f>
        <v/>
      </c>
      <c r="CI84" s="362" t="str">
        <f>IF(Table1[[#This Row],[Hospital name (Autofills)]]="","",IFERROR(($O84*((1+$G$9)^(CI$28)))*(AT84),0))</f>
        <v/>
      </c>
      <c r="CJ84" s="362" t="str">
        <f>IF(Table1[[#This Row],[Hospital name (Autofills)]]="","",IFERROR(($O84*((1+$G$9)^(CJ$28)))*(AU84),0))</f>
        <v/>
      </c>
      <c r="CK84" s="344" t="str">
        <f>IF(Table1[[#This Row],[Hospital name (Autofills)]]="","",IFERROR(($O84*((1+$G$9)^(CK$28)))*(AV84),0))</f>
        <v/>
      </c>
      <c r="CL84" s="357" t="str">
        <f>IF(Table1[[#This Row],[Hospital name (Autofills)]]="","",IFERROR(($O84*((1+$G$9)^(CL$28)))*(AX84),0))</f>
        <v/>
      </c>
      <c r="CM84" s="362" t="str">
        <f>IF(Table1[[#This Row],[Hospital name (Autofills)]]="","",IFERROR(($O84*((1+$G$9)^(CM$28)))*(AY84),0))</f>
        <v/>
      </c>
      <c r="CN84" s="362" t="str">
        <f>IF(Table1[[#This Row],[Hospital name (Autofills)]]="","",IFERROR(($O84*((1+$G$9)^(CN$28)))*(AZ84),0))</f>
        <v/>
      </c>
      <c r="CO84" s="362" t="str">
        <f>IF(Table1[[#This Row],[Hospital name (Autofills)]]="","",IFERROR(($O84*((1+$G$9)^(CO$28)))*(BA84),0))</f>
        <v/>
      </c>
      <c r="CP84" s="362" t="str">
        <f>IF(Table1[[#This Row],[Hospital name (Autofills)]]="","",IFERROR(($O84*((1+$G$9)^(CP$28)))*(BB84),0))</f>
        <v/>
      </c>
      <c r="CQ84" s="362" t="str">
        <f>IF(Table1[[#This Row],[Hospital name (Autofills)]]="","",IFERROR(($O84*((1+$G$9)^(CQ$28)))*(BC84),0))</f>
        <v/>
      </c>
      <c r="CR84" s="362" t="str">
        <f>IF(Table1[[#This Row],[Hospital name (Autofills)]]="","",IFERROR(($O84*((1+$G$9)^(CR$28)))*(BD84),0))</f>
        <v/>
      </c>
      <c r="CS84" s="362" t="str">
        <f>IF(Table1[[#This Row],[Hospital name (Autofills)]]="","",IFERROR(($O84*((1+$G$9)^(CS$28)))*(BE84),0))</f>
        <v/>
      </c>
      <c r="CT84" s="362" t="str">
        <f>IF(Table1[[#This Row],[Hospital name (Autofills)]]="","",IFERROR(($O84*((1+$G$9)^(CT$28)))*(BF84),0))</f>
        <v/>
      </c>
      <c r="CU84" s="362" t="str">
        <f>IF(Table1[[#This Row],[Hospital name (Autofills)]]="","",IFERROR(($O84*((1+$G$9)^(CU$28)))*(BG84),0))</f>
        <v/>
      </c>
      <c r="CV84" s="371" t="str">
        <f>IF(Table1[[#This Row],[Hospital name (Autofills)]]="","",BH84-BR84)</f>
        <v/>
      </c>
      <c r="CW84" s="372" t="str">
        <f>IF(Table1[[#This Row],[Hospital name (Autofills)]]="","",BI84-BS84)</f>
        <v/>
      </c>
      <c r="CX84" s="372" t="str">
        <f>IF(Table1[[#This Row],[Hospital name (Autofills)]]="","",BJ84-BT84)</f>
        <v/>
      </c>
      <c r="CY84" s="372" t="str">
        <f>IF(Table1[[#This Row],[Hospital name (Autofills)]]="","",BK84-BU84)</f>
        <v/>
      </c>
      <c r="CZ84" s="372" t="str">
        <f>IF(Table1[[#This Row],[Hospital name (Autofills)]]="","",BL84-BV84)</f>
        <v/>
      </c>
      <c r="DA84" s="372" t="str">
        <f>IF(Table1[[#This Row],[Hospital name (Autofills)]]="","",BM84-BW84)</f>
        <v/>
      </c>
      <c r="DB84" s="372" t="str">
        <f>IF(Table1[[#This Row],[Hospital name (Autofills)]]="","",BN84-BX84)</f>
        <v/>
      </c>
      <c r="DC84" s="372" t="str">
        <f>IF(Table1[[#This Row],[Hospital name (Autofills)]]="","",BO84-BY84)</f>
        <v/>
      </c>
      <c r="DD84" s="372" t="str">
        <f>IF(Table1[[#This Row],[Hospital name (Autofills)]]="","",BP84-BZ84)</f>
        <v/>
      </c>
      <c r="DE84" s="373" t="str">
        <f>IF(Table1[[#This Row],[Hospital name (Autofills)]]="","",BQ84-CA84)</f>
        <v/>
      </c>
      <c r="DF84" s="375" t="str">
        <f>IF(Table1[[#This Row],[Hospital name (Autofills)]]="","",SUM(Table1[[#This Row],[Year 1 Savings with Price Growth Cap Alone (millions)]:[Year 10 Savings with Price Growth Cap Alone (millions)]]))</f>
        <v/>
      </c>
      <c r="DG84" s="376" t="str">
        <f>IF(Table1[[#This Row],[Hospital name (Autofills)]]="","",BH84-CB84)</f>
        <v/>
      </c>
      <c r="DH84" s="377" t="str">
        <f>IF(Table1[[#This Row],[Hospital name (Autofills)]]="","",BI84-CC84)</f>
        <v/>
      </c>
      <c r="DI84" s="377" t="str">
        <f>IF(Table1[[#This Row],[Hospital name (Autofills)]]="","",BJ84-CD84)</f>
        <v/>
      </c>
      <c r="DJ84" s="377" t="str">
        <f>IF(Table1[[#This Row],[Hospital name (Autofills)]]="","",BK84-CE84)</f>
        <v/>
      </c>
      <c r="DK84" s="377" t="str">
        <f>IF(Table1[[#This Row],[Hospital name (Autofills)]]="","",BL84-CF84)</f>
        <v/>
      </c>
      <c r="DL84" s="377" t="str">
        <f>IF(Table1[[#This Row],[Hospital name (Autofills)]]="","",BM84-CG84)</f>
        <v/>
      </c>
      <c r="DM84" s="377" t="str">
        <f>IF(Table1[[#This Row],[Hospital name (Autofills)]]="","",BN84-CH84)</f>
        <v/>
      </c>
      <c r="DN84" s="377" t="str">
        <f>IF(Table1[[#This Row],[Hospital name (Autofills)]]="","",BO84-CI84)</f>
        <v/>
      </c>
      <c r="DO84" s="377" t="str">
        <f>IF(Table1[[#This Row],[Hospital name (Autofills)]]="","",BP84-CJ84)</f>
        <v/>
      </c>
      <c r="DP84" s="377" t="str">
        <f>IF(Table1[[#This Row],[Hospital name (Autofills)]]="","",BQ84-CK84)</f>
        <v/>
      </c>
      <c r="DQ84" s="344" t="str">
        <f>IF(Table1[[#This Row],[Hospital name (Autofills)]]="","",SUM(Table1[[#This Row],[Year 1 Savings with Price Growth Cap + Price Cap (No Glide Path) (millions)]:[Year 10 Savings with Price Growth Cap + Price Cap (No Glide Path) (millions)]]))</f>
        <v/>
      </c>
      <c r="DR84" s="363" t="str">
        <f>IF(Table1[[#This Row],[Hospital name (Autofills)]]="","",BH84-CL84)</f>
        <v/>
      </c>
      <c r="DS84" s="364" t="str">
        <f>IF(Table1[[#This Row],[Hospital name (Autofills)]]="","",BI84-CM84)</f>
        <v/>
      </c>
      <c r="DT84" s="364" t="str">
        <f>IF(Table1[[#This Row],[Hospital name (Autofills)]]="","",BJ84-CN84)</f>
        <v/>
      </c>
      <c r="DU84" s="364" t="str">
        <f>IF(Table1[[#This Row],[Hospital name (Autofills)]]="","",BK84-CO84)</f>
        <v/>
      </c>
      <c r="DV84" s="364" t="str">
        <f>IF(Table1[[#This Row],[Hospital name (Autofills)]]="","",BL84-CP84)</f>
        <v/>
      </c>
      <c r="DW84" s="364" t="str">
        <f>IF(Table1[[#This Row],[Hospital name (Autofills)]]="","",BM84-CQ84)</f>
        <v/>
      </c>
      <c r="DX84" s="364" t="str">
        <f>IF(Table1[[#This Row],[Hospital name (Autofills)]]="","",BN84-CR84)</f>
        <v/>
      </c>
      <c r="DY84" s="364" t="str">
        <f>IF(Table1[[#This Row],[Hospital name (Autofills)]]="","",BO84-CS84)</f>
        <v/>
      </c>
      <c r="DZ84" s="364" t="str">
        <f>IF(Table1[[#This Row],[Hospital name (Autofills)]]="","",BP84-CT84)</f>
        <v/>
      </c>
      <c r="EA84" s="364" t="str">
        <f>IF(Table1[[#This Row],[Hospital name (Autofills)]]="","",BQ84-CU84)</f>
        <v/>
      </c>
      <c r="EB84" s="365" t="str">
        <f>IF(Table1[[#This Row],[Hospital name (Autofills)]]="","",SUM(Table1[[#This Row],[Year 1 Savings with Price Growth Cap + Price Cap Glide Path (millions)]:[Year 10 Savings with Price Growth Cap + Price Cap Glide Path (millions)]]))</f>
        <v/>
      </c>
      <c r="ED84" s="131"/>
    </row>
    <row r="85" spans="2:149" ht="12" customHeight="1">
      <c r="B85" s="292"/>
      <c r="C85" s="337" t="str">
        <f>IF(B85=0,"",_xlfn.XLOOKUP(B85,'4. User Repricing Data'!A:A,'4. User Repricing Data'!B:B,""))</f>
        <v/>
      </c>
      <c r="D85" s="292" t="str">
        <f>IF(B85=0,"",_xlfn.XLOOKUP(B85,'4. User Repricing Data'!A:A,'4. User Repricing Data'!D:D,""))</f>
        <v/>
      </c>
      <c r="E85" s="108" t="str">
        <f>IF(B85=0,"",_xlfn.XLOOKUP(B85,'4. User Repricing Data'!A:A,'4. User Repricing Data'!F:F,""))</f>
        <v/>
      </c>
      <c r="F85" s="338" t="str">
        <f>IF(B85=0,"",_xlfn.XLOOKUP(B85,'4. User Repricing Data'!A:A,'4. User Repricing Data'!E:E,""))</f>
        <v/>
      </c>
      <c r="G85" s="108" t="str">
        <f>IF(G$29="CAH",Table1[[#This Row],[CAH? (Y/N) (Autofills)]],"")</f>
        <v/>
      </c>
      <c r="H85" s="109" t="str">
        <f>IF(H$29="CAH",Table1[[#This Row],[CAH? (Y/N) (Autofills)]],"")</f>
        <v/>
      </c>
      <c r="I85" s="366" t="str">
        <f>IF(Table1[[#This Row],[Hospital name (Autofills)]]="","",IF(OR(AND(G85="Y",$G$17="Y"),AND(H85="Y",$G$18="Y")),"Y","N"))</f>
        <v/>
      </c>
      <c r="J85" s="366" t="str">
        <f>IF(Table1[[#This Row],[Hospital name (Autofills)]]="","",IF(OR(AND(G85="Y",$G$22="Y",$G$19="Y"),AND(H85="Y",$G$23="Y",$G$19="Y")),"Y","N"))</f>
        <v/>
      </c>
      <c r="K85" s="364" t="str">
        <f>IF(Table1[[#This Row],[Hospital name (Autofills)]]="","",_xlfn.XLOOKUP(B85,'4. User Repricing Data'!A:A,'4. User Repricing Data'!G:G))</f>
        <v/>
      </c>
      <c r="L85" s="364" t="str">
        <f>IF(Table1[[#This Row],[Hospital name (Autofills)]]="","",_xlfn.XLOOKUP(B85,'4. User Repricing Data'!A:A,'4. User Repricing Data'!H:H))</f>
        <v/>
      </c>
      <c r="M85" s="342" t="str">
        <f>IF(Table1[[#This Row],[Hospital name (Autofills)]]="","",((1+G$7)^G$6-1))</f>
        <v/>
      </c>
      <c r="N85" s="343" t="str">
        <f>IF(Table1[[#This Row],[Hospital name (Autofills)]]="","",IFERROR(K85*(1+Table1[[#This Row],[Cumulative Inflation Adjustment (Autofills)]]),0))</f>
        <v/>
      </c>
      <c r="O85" s="344" t="str">
        <f>IF(Table1[[#This Row],[Hospital name (Autofills)]]="","",IFERROR(L85*(1+Table1[[#This Row],[Cumulative Inflation Adjustment (Autofills)]]),0))</f>
        <v/>
      </c>
      <c r="P85" s="345" t="str">
        <f>IF(Table1[[#This Row],[Hospital name (Autofills)]]="","",IFERROR(N85/O85,0))</f>
        <v/>
      </c>
      <c r="Q85" s="346" t="str">
        <f>IF(Table1[[#This Row],[Hospital name (Autofills)]]="","",IFERROR(($N85*($G$10+1)^Q$28)/($O85*($G$9+1)^Q$28),0))</f>
        <v/>
      </c>
      <c r="R85" s="346" t="str">
        <f>IF(Table1[[#This Row],[Hospital name (Autofills)]]="","",IFERROR(($N85*($G$10+1)^R$28)/($O85*($G$9+1)^R$28),0))</f>
        <v/>
      </c>
      <c r="S85" s="346" t="str">
        <f>IF(Table1[[#This Row],[Hospital name (Autofills)]]="","",IFERROR(($N85*($G$10+1)^S$28)/($O85*($G$9+1)^S$28),0))</f>
        <v/>
      </c>
      <c r="T85" s="346" t="str">
        <f>IF(Table1[[#This Row],[Hospital name (Autofills)]]="","",IFERROR(($N85*($G$10+1)^T$28)/($O85*($G$9+1)^T$28),0))</f>
        <v/>
      </c>
      <c r="U85" s="346" t="str">
        <f>IF(Table1[[#This Row],[Hospital name (Autofills)]]="","",IFERROR(($N85*($G$10+1)^U$28)/($O85*($G$9+1)^U$28),0))</f>
        <v/>
      </c>
      <c r="V85" s="346" t="str">
        <f>IF(Table1[[#This Row],[Hospital name (Autofills)]]="","",IFERROR(($N85*($G$10+1)^V$28)/($O85*($G$9+1)^V$28),0))</f>
        <v/>
      </c>
      <c r="W85" s="346" t="str">
        <f>IF(Table1[[#This Row],[Hospital name (Autofills)]]="","",IFERROR(($N85*($G$10+1)^W$28)/($O85*($G$9+1)^W$28),0))</f>
        <v/>
      </c>
      <c r="X85" s="346" t="str">
        <f>IF(Table1[[#This Row],[Hospital name (Autofills)]]="","",IFERROR(($N85*($G$10+1)^X$28)/($O85*($G$9+1)^X$28),0))</f>
        <v/>
      </c>
      <c r="Y85" s="346" t="str">
        <f>IF(Table1[[#This Row],[Hospital name (Autofills)]]="","",IFERROR(($N85*($G$10+1)^Y$28)/($O85*($G$9+1)^Y$28),0))</f>
        <v/>
      </c>
      <c r="Z85" s="346" t="str">
        <f>IF(Table1[[#This Row],[Hospital name (Autofills)]]="","",IFERROR(($N85*($G$10+1)^Z$28)/($O85*($G$9+1)^Z$28),0))</f>
        <v/>
      </c>
      <c r="AA85" s="345" t="str">
        <f>IF(Table1[[#This Row],[Hospital name (Autofills)]]="","",IFERROR(N85/O85,0))</f>
        <v/>
      </c>
      <c r="AB85" s="368" t="str">
        <f>IF(Table1[[#This Row],[Hospital name (Autofills)]]="","",IFERROR(IF($J85="Y",Q85,IF($G$19="N",Q85,($N85*($G$10+1)^IF(AB$28&lt;$G$21,AB$28,$G$21-1)*($G$20+1)^(MAX((AB$28-$G$21+1),0)))/($O85*($G$9+1)^AB$28))),0))</f>
        <v/>
      </c>
      <c r="AC85" s="368" t="str">
        <f>IF(Table1[[#This Row],[Hospital name (Autofills)]]="","",IFERROR(IF($J85="Y",R85,IF($G$19="N",R85,($N85*($G$10+1)^IF(AC$28&lt;$G$21,AC$28,$G$21-1)*($G$20+1)^(MAX((AC$28-$G$21+1),0)))/($O85*($G$9+1)^AC$28))),0))</f>
        <v/>
      </c>
      <c r="AD85" s="368" t="str">
        <f>IF(Table1[[#This Row],[Hospital name (Autofills)]]="","",IFERROR(IF($J85="Y",S85,IF($G$19="N",S85,($N85*($G$10+1)^IF(AD$28&lt;$G$21,AD$28,$G$21-1)*($G$20+1)^(MAX((AD$28-$G$21+1),0)))/($O85*($G$9+1)^AD$28))),0))</f>
        <v/>
      </c>
      <c r="AE85" s="368" t="str">
        <f>IF(Table1[[#This Row],[Hospital name (Autofills)]]="","",IFERROR(IF($J85="Y",T85,IF($G$19="N",T85,($N85*($G$10+1)^IF(AE$28&lt;$G$21,AE$28,$G$21-1)*($G$20+1)^(MAX((AE$28-$G$21+1),0)))/($O85*($G$9+1)^AE$28))),0))</f>
        <v/>
      </c>
      <c r="AF85" s="368" t="str">
        <f>IF(Table1[[#This Row],[Hospital name (Autofills)]]="","",IFERROR(IF($J85="Y",U85,IF($G$19="N",U85,($N85*($G$10+1)^IF(AF$28&lt;$G$21,AF$28,$G$21-1)*($G$20+1)^(MAX((AF$28-$G$21+1),0)))/($O85*($G$9+1)^AF$28))),0))</f>
        <v/>
      </c>
      <c r="AG85" s="368" t="str">
        <f>IF(Table1[[#This Row],[Hospital name (Autofills)]]="","",IFERROR(IF($J85="Y",V85,IF($G$19="N",V85,($N85*($G$10+1)^IF(AG$28&lt;$G$21,AG$28,$G$21-1)*($G$20+1)^(MAX((AG$28-$G$21+1),0)))/($O85*($G$9+1)^AG$28))),0))</f>
        <v/>
      </c>
      <c r="AH85" s="368" t="str">
        <f>IF(Table1[[#This Row],[Hospital name (Autofills)]]="","",IFERROR(IF($J85="Y",W85,IF($G$19="N",W85,($N85*($G$10+1)^IF(AH$28&lt;$G$21,AH$28,$G$21-1)*($G$20+1)^(MAX((AH$28-$G$21+1),0)))/($O85*($G$9+1)^AH$28))),0))</f>
        <v/>
      </c>
      <c r="AI85" s="368" t="str">
        <f>IF(Table1[[#This Row],[Hospital name (Autofills)]]="","",IFERROR(IF($J85="Y",X85,IF($G$19="N",X85,($N85*($G$10+1)^IF(AI$28&lt;$G$21,AI$28,$G$21-1)*($G$20+1)^(MAX((AI$28-$G$21+1),0)))/($O85*($G$9+1)^AI$28))),0))</f>
        <v/>
      </c>
      <c r="AJ85" s="368" t="str">
        <f>IF(Table1[[#This Row],[Hospital name (Autofills)]]="","",IFERROR(IF($J85="Y",Y85,IF($G$19="N",Y85,($N85*($G$10+1)^IF(AJ$28&lt;$G$21,AJ$28,$G$21-1)*($G$20+1)^(MAX((AJ$28-$G$21+1),0)))/($O85*($G$9+1)^AJ$28))),0))</f>
        <v/>
      </c>
      <c r="AK85" s="368" t="str">
        <f>IF(Table1[[#This Row],[Hospital name (Autofills)]]="","",IFERROR(IF($J85="Y",Z85,IF($G$19="N",Z85,($N85*($G$10+1)^IF(AK$28&lt;$G$21,AK$28,$G$21-1)*($G$20+1)^(MAX((AK$28-$G$21+1),0)))/($O85*($G$9+1)^AK$28))),0))</f>
        <v/>
      </c>
      <c r="AL85" s="349" t="str">
        <f t="shared" si="0"/>
        <v/>
      </c>
      <c r="AM85" s="350" t="str">
        <f>IF(Table1[[#This Row],[Hospital name (Autofills)]]="","",IF(AND($I85="Y", $G$17="Y"), AB85,
    IF(OR(AND($G$13="Y", AM$28 &gt;= $G$14), $G$13="N"),
        IF(OR(AB85 &gt;= $G$12, AL85 = $G$12),
            $G$12,
            AB85),
        AB85))
)</f>
        <v/>
      </c>
      <c r="AN85" s="350" t="str">
        <f>IF(Table1[[#This Row],[Hospital name (Autofills)]]="","",IF(AND($I85="Y", $G$17="Y"), AC85,
    IF(OR(AND($G$13="Y", AN$28 &gt;= $G$14), $G$13="N"),
        IF(OR(AC85 &gt;= $G$12, AM85 = $G$12),
            $G$12,
            AC85),
        AC85)
))</f>
        <v/>
      </c>
      <c r="AO85" s="350" t="str">
        <f>IF(Table1[[#This Row],[Hospital name (Autofills)]]="","",IF(AND($I85="Y", $G$17="Y"), AD85,
    IF(OR(AND($G$13="Y", AO$28 &gt;= $G$14), $G$13="N"),
        IF(OR(AD85 &gt;= $G$12, AN85 = $G$12),
            MIN(AD85,$G$12),
            AD85),
        AD85)
))</f>
        <v/>
      </c>
      <c r="AP85" s="350" t="str">
        <f>IF(Table1[[#This Row],[Hospital name (Autofills)]]="","",IF(AND($I85="Y", $G$17="Y"), AE85,
    IF(OR(AND($G$13="Y", AP$28 &gt;= $G$14), $G$13="N"),
        IF(OR(AE85 &gt;= $G$12, AO85 = $G$12),
            MIN(AE85,$G$12),
            AE85),
        AE85)
))</f>
        <v/>
      </c>
      <c r="AQ85" s="350" t="str">
        <f>IF(Table1[[#This Row],[Hospital name (Autofills)]]="","",IF(AND($I85="Y", $G$17="Y"), AF85,
    IF(OR(AND($G$13="Y", AQ$28 &gt;= $G$14), $G$13="N"),
        IF(OR(AF85 &gt;= $G$12, AP85 = $G$12),
            MIN(AF85,$G$12),
            AF85),
        AF85)
))</f>
        <v/>
      </c>
      <c r="AR85" s="350" t="str">
        <f>IF(Table1[[#This Row],[Hospital name (Autofills)]]="","",IF(AND($I85="Y", $G$17="Y"), AG85,
    IF(OR(AND($G$13="Y", AR$28 &gt;= $G$14), $G$13="N"),
        IF(OR(AG85 &gt;= $G$12, AQ85 = $G$12),
            MIN(AG85,$G$12),
            AG85),
        AG85)
))</f>
        <v/>
      </c>
      <c r="AS85" s="350" t="str">
        <f>IF(Table1[[#This Row],[Hospital name (Autofills)]]="","",IF(AND($I85="Y", $G$17="Y"), AH85,
    IF(OR(AND($G$13="Y", AS$28 &gt;= $G$14), $G$13="N"),
        IF(OR(AH85 &gt;= $G$12, AR85 = $G$12),
            MIN(AH85,$G$12),
            AH85),
        AH85)
))</f>
        <v/>
      </c>
      <c r="AT85" s="350" t="str">
        <f>IF(Table1[[#This Row],[Hospital name (Autofills)]]="","",IF(AND($I85="Y", $G$17="Y"), AI85,
    IF(OR(AND($G$13="Y", AT$28 &gt;= $G$14), $G$13="N"),
        IF(OR(AI85 &gt;= $G$12, AS85 = $G$12),
            MIN(AI85,$G$12),
            AI85),
        AI85)
))</f>
        <v/>
      </c>
      <c r="AU85" s="350" t="str">
        <f>IF(Table1[[#This Row],[Hospital name (Autofills)]]="","",IF(AND($I85="Y", $G$17="Y"), AJ85,
    IF(OR(AND($G$13="Y", AU$28 &gt;= $G$14), $G$13="N"),
        IF(OR(AJ85 &gt;= $G$12, AT85 = $G$12),
            MIN(AJ85,$G$12),
            AJ85),
        AJ85)
))</f>
        <v/>
      </c>
      <c r="AV85" s="350" t="str">
        <f>IF(Table1[[#This Row],[Hospital name (Autofills)]]="","",IF(AND($I85="Y", $G$17="Y"), AK85,
    IF(OR(AND($G$13="Y", AV$28 &gt;= $G$14), $G$13="N"),
        IF(OR(AK85 &gt;= $G$12, AU85 = $G$12),
            MIN(AK85,$G$12),
            AK85),
        AK85)
))</f>
        <v/>
      </c>
      <c r="AW85" s="345" t="str">
        <f>IFERROR(Table1[[#This Row],[Year 0 Relative Price]],"")</f>
        <v/>
      </c>
      <c r="AX85" s="350" t="str">
        <f t="shared" si="11"/>
        <v/>
      </c>
      <c r="AY85" s="350" t="str">
        <f t="shared" si="12"/>
        <v/>
      </c>
      <c r="AZ85" s="350" t="str">
        <f t="shared" si="13"/>
        <v/>
      </c>
      <c r="BA85" s="350" t="str">
        <f t="shared" si="14"/>
        <v/>
      </c>
      <c r="BB85" s="350" t="str">
        <f t="shared" si="15"/>
        <v/>
      </c>
      <c r="BC85" s="350" t="str">
        <f t="shared" si="16"/>
        <v/>
      </c>
      <c r="BD85" s="350" t="str">
        <f t="shared" si="17"/>
        <v/>
      </c>
      <c r="BE85" s="350" t="str">
        <f t="shared" si="18"/>
        <v/>
      </c>
      <c r="BF85" s="350" t="str">
        <f t="shared" si="19"/>
        <v/>
      </c>
      <c r="BG85" s="351" t="str">
        <f t="shared" si="20"/>
        <v/>
      </c>
      <c r="BH85" s="352" t="str">
        <f>IF(Table1[[#This Row],[Hospital name (Autofills)]]="","",IFERROR($N85*($G$10+1)^BH$28,0))</f>
        <v/>
      </c>
      <c r="BI85" s="353" t="str">
        <f>IF(Table1[[#This Row],[Hospital name (Autofills)]]="","",IFERROR($N85*($G$10+1)^BI$28,0))</f>
        <v/>
      </c>
      <c r="BJ85" s="353" t="str">
        <f>IF(Table1[[#This Row],[Hospital name (Autofills)]]="","",IFERROR($N85*($G$10+1)^BJ$28,0))</f>
        <v/>
      </c>
      <c r="BK85" s="353" t="str">
        <f>IF(Table1[[#This Row],[Hospital name (Autofills)]]="","",IFERROR($N85*($G$10+1)^BK$28,0))</f>
        <v/>
      </c>
      <c r="BL85" s="353" t="str">
        <f>IF(Table1[[#This Row],[Hospital name (Autofills)]]="","",IFERROR($N85*($G$10+1)^BL$28,0))</f>
        <v/>
      </c>
      <c r="BM85" s="353" t="str">
        <f>IF(Table1[[#This Row],[Hospital name (Autofills)]]="","",IFERROR($N85*($G$10+1)^BM$28,0))</f>
        <v/>
      </c>
      <c r="BN85" s="353" t="str">
        <f>IF(Table1[[#This Row],[Hospital name (Autofills)]]="","",IFERROR($N85*($G$10+1)^BN$28,0))</f>
        <v/>
      </c>
      <c r="BO85" s="353" t="str">
        <f>IF(Table1[[#This Row],[Hospital name (Autofills)]]="","",IFERROR($N85*($G$10+1)^BO$28,0))</f>
        <v/>
      </c>
      <c r="BP85" s="353" t="str">
        <f>IF(Table1[[#This Row],[Hospital name (Autofills)]]="","",IFERROR($N85*($G$10+1)^BP$28,0))</f>
        <v/>
      </c>
      <c r="BQ85" s="354" t="str">
        <f>IF(Table1[[#This Row],[Hospital name (Autofills)]]="","",IFERROR($N85*($G$10+1)^BQ$28,0))</f>
        <v/>
      </c>
      <c r="BR85" s="357" t="str">
        <f>IF(Table1[[#This Row],[Hospital name (Autofills)]]="","",IFERROR(($O85*((1+$G$9)^(BR$28)))*(AB85),0))</f>
        <v/>
      </c>
      <c r="BS85" s="362" t="str">
        <f>IF(Table1[[#This Row],[Hospital name (Autofills)]]="","",IFERROR(($O85*((1+$G$9)^(BS$28)))*(AC85),0))</f>
        <v/>
      </c>
      <c r="BT85" s="362" t="str">
        <f>IF(Table1[[#This Row],[Hospital name (Autofills)]]="","",IFERROR(($O85*((1+$G$9)^(BT$28)))*(AD85),0))</f>
        <v/>
      </c>
      <c r="BU85" s="362" t="str">
        <f>IF(Table1[[#This Row],[Hospital name (Autofills)]]="","",IFERROR(($O85*((1+$G$9)^(BU$28)))*(AE85),0))</f>
        <v/>
      </c>
      <c r="BV85" s="362" t="str">
        <f>IF(Table1[[#This Row],[Hospital name (Autofills)]]="","",IFERROR(($O85*((1+$G$9)^(BV$28)))*(AF85),0))</f>
        <v/>
      </c>
      <c r="BW85" s="362" t="str">
        <f>IF(Table1[[#This Row],[Hospital name (Autofills)]]="","",IFERROR(($O85*((1+$G$9)^(BW$28)))*(AG85),0))</f>
        <v/>
      </c>
      <c r="BX85" s="362" t="str">
        <f>IF(Table1[[#This Row],[Hospital name (Autofills)]]="","",IFERROR(($O85*((1+$G$9)^(BX$28)))*(AH85),0))</f>
        <v/>
      </c>
      <c r="BY85" s="362" t="str">
        <f>IF(Table1[[#This Row],[Hospital name (Autofills)]]="","",IFERROR(($O85*((1+$G$9)^(BY$28)))*(AI85),0))</f>
        <v/>
      </c>
      <c r="BZ85" s="362" t="str">
        <f>IF(Table1[[#This Row],[Hospital name (Autofills)]]="","",IFERROR(($O85*((1+$G$9)^(BZ$28)))*(AJ85),0))</f>
        <v/>
      </c>
      <c r="CA85" s="370" t="str">
        <f>IF(Table1[[#This Row],[Hospital name (Autofills)]]="","",IFERROR(($O85*((1+$G$9)^(CA$28)))*(AK85),0))</f>
        <v/>
      </c>
      <c r="CB85" s="343" t="str">
        <f>IF(Table1[[#This Row],[Hospital name (Autofills)]]="","",IFERROR(($O85*((1+$G$9)^(CB$28)))*(AM85),0))</f>
        <v/>
      </c>
      <c r="CC85" s="362" t="str">
        <f>IF(Table1[[#This Row],[Hospital name (Autofills)]]="","",IFERROR(($O85*((1+$G$9)^(CC$28)))*(AN85),0))</f>
        <v/>
      </c>
      <c r="CD85" s="362" t="str">
        <f>IF(Table1[[#This Row],[Hospital name (Autofills)]]="","",IFERROR(($O85*((1+$G$9)^(CD$28)))*(AO85),0))</f>
        <v/>
      </c>
      <c r="CE85" s="362" t="str">
        <f>IF(Table1[[#This Row],[Hospital name (Autofills)]]="","",IFERROR(($O85*((1+$G$9)^(CE$28)))*(AP85),0))</f>
        <v/>
      </c>
      <c r="CF85" s="362" t="str">
        <f>IF(Table1[[#This Row],[Hospital name (Autofills)]]="","",IFERROR(($O85*((1+$G$9)^(CF$28)))*(AQ85),0))</f>
        <v/>
      </c>
      <c r="CG85" s="362" t="str">
        <f>IF(Table1[[#This Row],[Hospital name (Autofills)]]="","",IFERROR(($O85*((1+$G$9)^(CG$28)))*(AR85),0))</f>
        <v/>
      </c>
      <c r="CH85" s="362" t="str">
        <f>IF(Table1[[#This Row],[Hospital name (Autofills)]]="","",IFERROR(($O85*((1+$G$9)^(CH$28)))*(AS85),0))</f>
        <v/>
      </c>
      <c r="CI85" s="362" t="str">
        <f>IF(Table1[[#This Row],[Hospital name (Autofills)]]="","",IFERROR(($O85*((1+$G$9)^(CI$28)))*(AT85),0))</f>
        <v/>
      </c>
      <c r="CJ85" s="362" t="str">
        <f>IF(Table1[[#This Row],[Hospital name (Autofills)]]="","",IFERROR(($O85*((1+$G$9)^(CJ$28)))*(AU85),0))</f>
        <v/>
      </c>
      <c r="CK85" s="344" t="str">
        <f>IF(Table1[[#This Row],[Hospital name (Autofills)]]="","",IFERROR(($O85*((1+$G$9)^(CK$28)))*(AV85),0))</f>
        <v/>
      </c>
      <c r="CL85" s="357" t="str">
        <f>IF(Table1[[#This Row],[Hospital name (Autofills)]]="","",IFERROR(($O85*((1+$G$9)^(CL$28)))*(AX85),0))</f>
        <v/>
      </c>
      <c r="CM85" s="362" t="str">
        <f>IF(Table1[[#This Row],[Hospital name (Autofills)]]="","",IFERROR(($O85*((1+$G$9)^(CM$28)))*(AY85),0))</f>
        <v/>
      </c>
      <c r="CN85" s="362" t="str">
        <f>IF(Table1[[#This Row],[Hospital name (Autofills)]]="","",IFERROR(($O85*((1+$G$9)^(CN$28)))*(AZ85),0))</f>
        <v/>
      </c>
      <c r="CO85" s="362" t="str">
        <f>IF(Table1[[#This Row],[Hospital name (Autofills)]]="","",IFERROR(($O85*((1+$G$9)^(CO$28)))*(BA85),0))</f>
        <v/>
      </c>
      <c r="CP85" s="362" t="str">
        <f>IF(Table1[[#This Row],[Hospital name (Autofills)]]="","",IFERROR(($O85*((1+$G$9)^(CP$28)))*(BB85),0))</f>
        <v/>
      </c>
      <c r="CQ85" s="362" t="str">
        <f>IF(Table1[[#This Row],[Hospital name (Autofills)]]="","",IFERROR(($O85*((1+$G$9)^(CQ$28)))*(BC85),0))</f>
        <v/>
      </c>
      <c r="CR85" s="362" t="str">
        <f>IF(Table1[[#This Row],[Hospital name (Autofills)]]="","",IFERROR(($O85*((1+$G$9)^(CR$28)))*(BD85),0))</f>
        <v/>
      </c>
      <c r="CS85" s="362" t="str">
        <f>IF(Table1[[#This Row],[Hospital name (Autofills)]]="","",IFERROR(($O85*((1+$G$9)^(CS$28)))*(BE85),0))</f>
        <v/>
      </c>
      <c r="CT85" s="362" t="str">
        <f>IF(Table1[[#This Row],[Hospital name (Autofills)]]="","",IFERROR(($O85*((1+$G$9)^(CT$28)))*(BF85),0))</f>
        <v/>
      </c>
      <c r="CU85" s="362" t="str">
        <f>IF(Table1[[#This Row],[Hospital name (Autofills)]]="","",IFERROR(($O85*((1+$G$9)^(CU$28)))*(BG85),0))</f>
        <v/>
      </c>
      <c r="CV85" s="371" t="str">
        <f>IF(Table1[[#This Row],[Hospital name (Autofills)]]="","",BH85-BR85)</f>
        <v/>
      </c>
      <c r="CW85" s="372" t="str">
        <f>IF(Table1[[#This Row],[Hospital name (Autofills)]]="","",BI85-BS85)</f>
        <v/>
      </c>
      <c r="CX85" s="372" t="str">
        <f>IF(Table1[[#This Row],[Hospital name (Autofills)]]="","",BJ85-BT85)</f>
        <v/>
      </c>
      <c r="CY85" s="372" t="str">
        <f>IF(Table1[[#This Row],[Hospital name (Autofills)]]="","",BK85-BU85)</f>
        <v/>
      </c>
      <c r="CZ85" s="372" t="str">
        <f>IF(Table1[[#This Row],[Hospital name (Autofills)]]="","",BL85-BV85)</f>
        <v/>
      </c>
      <c r="DA85" s="372" t="str">
        <f>IF(Table1[[#This Row],[Hospital name (Autofills)]]="","",BM85-BW85)</f>
        <v/>
      </c>
      <c r="DB85" s="372" t="str">
        <f>IF(Table1[[#This Row],[Hospital name (Autofills)]]="","",BN85-BX85)</f>
        <v/>
      </c>
      <c r="DC85" s="372" t="str">
        <f>IF(Table1[[#This Row],[Hospital name (Autofills)]]="","",BO85-BY85)</f>
        <v/>
      </c>
      <c r="DD85" s="372" t="str">
        <f>IF(Table1[[#This Row],[Hospital name (Autofills)]]="","",BP85-BZ85)</f>
        <v/>
      </c>
      <c r="DE85" s="373" t="str">
        <f>IF(Table1[[#This Row],[Hospital name (Autofills)]]="","",BQ85-CA85)</f>
        <v/>
      </c>
      <c r="DF85" s="375" t="str">
        <f>IF(Table1[[#This Row],[Hospital name (Autofills)]]="","",SUM(Table1[[#This Row],[Year 1 Savings with Price Growth Cap Alone (millions)]:[Year 10 Savings with Price Growth Cap Alone (millions)]]))</f>
        <v/>
      </c>
      <c r="DG85" s="376" t="str">
        <f>IF(Table1[[#This Row],[Hospital name (Autofills)]]="","",BH85-CB85)</f>
        <v/>
      </c>
      <c r="DH85" s="377" t="str">
        <f>IF(Table1[[#This Row],[Hospital name (Autofills)]]="","",BI85-CC85)</f>
        <v/>
      </c>
      <c r="DI85" s="377" t="str">
        <f>IF(Table1[[#This Row],[Hospital name (Autofills)]]="","",BJ85-CD85)</f>
        <v/>
      </c>
      <c r="DJ85" s="377" t="str">
        <f>IF(Table1[[#This Row],[Hospital name (Autofills)]]="","",BK85-CE85)</f>
        <v/>
      </c>
      <c r="DK85" s="377" t="str">
        <f>IF(Table1[[#This Row],[Hospital name (Autofills)]]="","",BL85-CF85)</f>
        <v/>
      </c>
      <c r="DL85" s="377" t="str">
        <f>IF(Table1[[#This Row],[Hospital name (Autofills)]]="","",BM85-CG85)</f>
        <v/>
      </c>
      <c r="DM85" s="377" t="str">
        <f>IF(Table1[[#This Row],[Hospital name (Autofills)]]="","",BN85-CH85)</f>
        <v/>
      </c>
      <c r="DN85" s="377" t="str">
        <f>IF(Table1[[#This Row],[Hospital name (Autofills)]]="","",BO85-CI85)</f>
        <v/>
      </c>
      <c r="DO85" s="377" t="str">
        <f>IF(Table1[[#This Row],[Hospital name (Autofills)]]="","",BP85-CJ85)</f>
        <v/>
      </c>
      <c r="DP85" s="377" t="str">
        <f>IF(Table1[[#This Row],[Hospital name (Autofills)]]="","",BQ85-CK85)</f>
        <v/>
      </c>
      <c r="DQ85" s="344" t="str">
        <f>IF(Table1[[#This Row],[Hospital name (Autofills)]]="","",SUM(Table1[[#This Row],[Year 1 Savings with Price Growth Cap + Price Cap (No Glide Path) (millions)]:[Year 10 Savings with Price Growth Cap + Price Cap (No Glide Path) (millions)]]))</f>
        <v/>
      </c>
      <c r="DR85" s="363" t="str">
        <f>IF(Table1[[#This Row],[Hospital name (Autofills)]]="","",BH85-CL85)</f>
        <v/>
      </c>
      <c r="DS85" s="364" t="str">
        <f>IF(Table1[[#This Row],[Hospital name (Autofills)]]="","",BI85-CM85)</f>
        <v/>
      </c>
      <c r="DT85" s="364" t="str">
        <f>IF(Table1[[#This Row],[Hospital name (Autofills)]]="","",BJ85-CN85)</f>
        <v/>
      </c>
      <c r="DU85" s="364" t="str">
        <f>IF(Table1[[#This Row],[Hospital name (Autofills)]]="","",BK85-CO85)</f>
        <v/>
      </c>
      <c r="DV85" s="364" t="str">
        <f>IF(Table1[[#This Row],[Hospital name (Autofills)]]="","",BL85-CP85)</f>
        <v/>
      </c>
      <c r="DW85" s="364" t="str">
        <f>IF(Table1[[#This Row],[Hospital name (Autofills)]]="","",BM85-CQ85)</f>
        <v/>
      </c>
      <c r="DX85" s="364" t="str">
        <f>IF(Table1[[#This Row],[Hospital name (Autofills)]]="","",BN85-CR85)</f>
        <v/>
      </c>
      <c r="DY85" s="364" t="str">
        <f>IF(Table1[[#This Row],[Hospital name (Autofills)]]="","",BO85-CS85)</f>
        <v/>
      </c>
      <c r="DZ85" s="364" t="str">
        <f>IF(Table1[[#This Row],[Hospital name (Autofills)]]="","",BP85-CT85)</f>
        <v/>
      </c>
      <c r="EA85" s="364" t="str">
        <f>IF(Table1[[#This Row],[Hospital name (Autofills)]]="","",BQ85-CU85)</f>
        <v/>
      </c>
      <c r="EB85" s="365" t="str">
        <f>IF(Table1[[#This Row],[Hospital name (Autofills)]]="","",SUM(Table1[[#This Row],[Year 1 Savings with Price Growth Cap + Price Cap Glide Path (millions)]:[Year 10 Savings with Price Growth Cap + Price Cap Glide Path (millions)]]))</f>
        <v/>
      </c>
    </row>
    <row r="86" spans="2:149" ht="12" customHeight="1">
      <c r="B86" s="292"/>
      <c r="C86" s="337" t="str">
        <f>IF(B86=0,"",_xlfn.XLOOKUP(B86,'4. User Repricing Data'!A:A,'4. User Repricing Data'!B:B,""))</f>
        <v/>
      </c>
      <c r="D86" s="292" t="str">
        <f>IF(B86=0,"",_xlfn.XLOOKUP(B86,'4. User Repricing Data'!A:A,'4. User Repricing Data'!D:D,""))</f>
        <v/>
      </c>
      <c r="E86" s="108" t="str">
        <f>IF(B86=0,"",_xlfn.XLOOKUP(B86,'4. User Repricing Data'!A:A,'4. User Repricing Data'!F:F,""))</f>
        <v/>
      </c>
      <c r="F86" s="338" t="str">
        <f>IF(B86=0,"",_xlfn.XLOOKUP(B86,'4. User Repricing Data'!A:A,'4. User Repricing Data'!E:E,""))</f>
        <v/>
      </c>
      <c r="G86" s="108" t="str">
        <f>IF(G$29="CAH",Table1[[#This Row],[CAH? (Y/N) (Autofills)]],"")</f>
        <v/>
      </c>
      <c r="H86" s="109" t="str">
        <f>IF(H$29="CAH",Table1[[#This Row],[CAH? (Y/N) (Autofills)]],"")</f>
        <v/>
      </c>
      <c r="I86" s="366" t="str">
        <f>IF(Table1[[#This Row],[Hospital name (Autofills)]]="","",IF(OR(AND(G86="Y",$G$17="Y"),AND(H86="Y",$G$18="Y")),"Y","N"))</f>
        <v/>
      </c>
      <c r="J86" s="366" t="str">
        <f>IF(Table1[[#This Row],[Hospital name (Autofills)]]="","",IF(OR(AND(G86="Y",$G$22="Y",$G$19="Y"),AND(H86="Y",$G$23="Y",$G$19="Y")),"Y","N"))</f>
        <v/>
      </c>
      <c r="K86" s="364" t="str">
        <f>IF(Table1[[#This Row],[Hospital name (Autofills)]]="","",_xlfn.XLOOKUP(B86,'4. User Repricing Data'!A:A,'4. User Repricing Data'!G:G))</f>
        <v/>
      </c>
      <c r="L86" s="364" t="str">
        <f>IF(Table1[[#This Row],[Hospital name (Autofills)]]="","",_xlfn.XLOOKUP(B86,'4. User Repricing Data'!A:A,'4. User Repricing Data'!H:H))</f>
        <v/>
      </c>
      <c r="M86" s="342" t="str">
        <f>IF(Table1[[#This Row],[Hospital name (Autofills)]]="","",((1+G$7)^G$6-1))</f>
        <v/>
      </c>
      <c r="N86" s="343" t="str">
        <f>IF(Table1[[#This Row],[Hospital name (Autofills)]]="","",IFERROR(K86*(1+Table1[[#This Row],[Cumulative Inflation Adjustment (Autofills)]]),0))</f>
        <v/>
      </c>
      <c r="O86" s="344" t="str">
        <f>IF(Table1[[#This Row],[Hospital name (Autofills)]]="","",IFERROR(L86*(1+Table1[[#This Row],[Cumulative Inflation Adjustment (Autofills)]]),0))</f>
        <v/>
      </c>
      <c r="P86" s="345" t="str">
        <f>IF(Table1[[#This Row],[Hospital name (Autofills)]]="","",IFERROR(N86/O86,0))</f>
        <v/>
      </c>
      <c r="Q86" s="346" t="str">
        <f>IF(Table1[[#This Row],[Hospital name (Autofills)]]="","",IFERROR(($N86*($G$10+1)^Q$28)/($O86*($G$9+1)^Q$28),0))</f>
        <v/>
      </c>
      <c r="R86" s="346" t="str">
        <f>IF(Table1[[#This Row],[Hospital name (Autofills)]]="","",IFERROR(($N86*($G$10+1)^R$28)/($O86*($G$9+1)^R$28),0))</f>
        <v/>
      </c>
      <c r="S86" s="346" t="str">
        <f>IF(Table1[[#This Row],[Hospital name (Autofills)]]="","",IFERROR(($N86*($G$10+1)^S$28)/($O86*($G$9+1)^S$28),0))</f>
        <v/>
      </c>
      <c r="T86" s="346" t="str">
        <f>IF(Table1[[#This Row],[Hospital name (Autofills)]]="","",IFERROR(($N86*($G$10+1)^T$28)/($O86*($G$9+1)^T$28),0))</f>
        <v/>
      </c>
      <c r="U86" s="346" t="str">
        <f>IF(Table1[[#This Row],[Hospital name (Autofills)]]="","",IFERROR(($N86*($G$10+1)^U$28)/($O86*($G$9+1)^U$28),0))</f>
        <v/>
      </c>
      <c r="V86" s="346" t="str">
        <f>IF(Table1[[#This Row],[Hospital name (Autofills)]]="","",IFERROR(($N86*($G$10+1)^V$28)/($O86*($G$9+1)^V$28),0))</f>
        <v/>
      </c>
      <c r="W86" s="346" t="str">
        <f>IF(Table1[[#This Row],[Hospital name (Autofills)]]="","",IFERROR(($N86*($G$10+1)^W$28)/($O86*($G$9+1)^W$28),0))</f>
        <v/>
      </c>
      <c r="X86" s="346" t="str">
        <f>IF(Table1[[#This Row],[Hospital name (Autofills)]]="","",IFERROR(($N86*($G$10+1)^X$28)/($O86*($G$9+1)^X$28),0))</f>
        <v/>
      </c>
      <c r="Y86" s="346" t="str">
        <f>IF(Table1[[#This Row],[Hospital name (Autofills)]]="","",IFERROR(($N86*($G$10+1)^Y$28)/($O86*($G$9+1)^Y$28),0))</f>
        <v/>
      </c>
      <c r="Z86" s="346" t="str">
        <f>IF(Table1[[#This Row],[Hospital name (Autofills)]]="","",IFERROR(($N86*($G$10+1)^Z$28)/($O86*($G$9+1)^Z$28),0))</f>
        <v/>
      </c>
      <c r="AA86" s="345" t="str">
        <f>IF(Table1[[#This Row],[Hospital name (Autofills)]]="","",IFERROR(N86/O86,0))</f>
        <v/>
      </c>
      <c r="AB86" s="368" t="str">
        <f>IF(Table1[[#This Row],[Hospital name (Autofills)]]="","",IFERROR(IF($J86="Y",Q86,IF($G$19="N",Q86,($N86*($G$10+1)^IF(AB$28&lt;$G$21,AB$28,$G$21-1)*($G$20+1)^(MAX((AB$28-$G$21+1),0)))/($O86*($G$9+1)^AB$28))),0))</f>
        <v/>
      </c>
      <c r="AC86" s="368" t="str">
        <f>IF(Table1[[#This Row],[Hospital name (Autofills)]]="","",IFERROR(IF($J86="Y",R86,IF($G$19="N",R86,($N86*($G$10+1)^IF(AC$28&lt;$G$21,AC$28,$G$21-1)*($G$20+1)^(MAX((AC$28-$G$21+1),0)))/($O86*($G$9+1)^AC$28))),0))</f>
        <v/>
      </c>
      <c r="AD86" s="368" t="str">
        <f>IF(Table1[[#This Row],[Hospital name (Autofills)]]="","",IFERROR(IF($J86="Y",S86,IF($G$19="N",S86,($N86*($G$10+1)^IF(AD$28&lt;$G$21,AD$28,$G$21-1)*($G$20+1)^(MAX((AD$28-$G$21+1),0)))/($O86*($G$9+1)^AD$28))),0))</f>
        <v/>
      </c>
      <c r="AE86" s="368" t="str">
        <f>IF(Table1[[#This Row],[Hospital name (Autofills)]]="","",IFERROR(IF($J86="Y",T86,IF($G$19="N",T86,($N86*($G$10+1)^IF(AE$28&lt;$G$21,AE$28,$G$21-1)*($G$20+1)^(MAX((AE$28-$G$21+1),0)))/($O86*($G$9+1)^AE$28))),0))</f>
        <v/>
      </c>
      <c r="AF86" s="368" t="str">
        <f>IF(Table1[[#This Row],[Hospital name (Autofills)]]="","",IFERROR(IF($J86="Y",U86,IF($G$19="N",U86,($N86*($G$10+1)^IF(AF$28&lt;$G$21,AF$28,$G$21-1)*($G$20+1)^(MAX((AF$28-$G$21+1),0)))/($O86*($G$9+1)^AF$28))),0))</f>
        <v/>
      </c>
      <c r="AG86" s="368" t="str">
        <f>IF(Table1[[#This Row],[Hospital name (Autofills)]]="","",IFERROR(IF($J86="Y",V86,IF($G$19="N",V86,($N86*($G$10+1)^IF(AG$28&lt;$G$21,AG$28,$G$21-1)*($G$20+1)^(MAX((AG$28-$G$21+1),0)))/($O86*($G$9+1)^AG$28))),0))</f>
        <v/>
      </c>
      <c r="AH86" s="368" t="str">
        <f>IF(Table1[[#This Row],[Hospital name (Autofills)]]="","",IFERROR(IF($J86="Y",W86,IF($G$19="N",W86,($N86*($G$10+1)^IF(AH$28&lt;$G$21,AH$28,$G$21-1)*($G$20+1)^(MAX((AH$28-$G$21+1),0)))/($O86*($G$9+1)^AH$28))),0))</f>
        <v/>
      </c>
      <c r="AI86" s="368" t="str">
        <f>IF(Table1[[#This Row],[Hospital name (Autofills)]]="","",IFERROR(IF($J86="Y",X86,IF($G$19="N",X86,($N86*($G$10+1)^IF(AI$28&lt;$G$21,AI$28,$G$21-1)*($G$20+1)^(MAX((AI$28-$G$21+1),0)))/($O86*($G$9+1)^AI$28))),0))</f>
        <v/>
      </c>
      <c r="AJ86" s="368" t="str">
        <f>IF(Table1[[#This Row],[Hospital name (Autofills)]]="","",IFERROR(IF($J86="Y",Y86,IF($G$19="N",Y86,($N86*($G$10+1)^IF(AJ$28&lt;$G$21,AJ$28,$G$21-1)*($G$20+1)^(MAX((AJ$28-$G$21+1),0)))/($O86*($G$9+1)^AJ$28))),0))</f>
        <v/>
      </c>
      <c r="AK86" s="368" t="str">
        <f>IF(Table1[[#This Row],[Hospital name (Autofills)]]="","",IFERROR(IF($J86="Y",Z86,IF($G$19="N",Z86,($N86*($G$10+1)^IF(AK$28&lt;$G$21,AK$28,$G$21-1)*($G$20+1)^(MAX((AK$28-$G$21+1),0)))/($O86*($G$9+1)^AK$28))),0))</f>
        <v/>
      </c>
      <c r="AL86" s="349" t="str">
        <f t="shared" si="0"/>
        <v/>
      </c>
      <c r="AM86" s="350" t="str">
        <f>IF(Table1[[#This Row],[Hospital name (Autofills)]]="","",IF(AND($I86="Y", $G$17="Y"), AB86,
    IF(OR(AND($G$13="Y", AM$28 &gt;= $G$14), $G$13="N"),
        IF(OR(AB86 &gt;= $G$12, AL86 = $G$12),
            $G$12,
            AB86),
        AB86))
)</f>
        <v/>
      </c>
      <c r="AN86" s="350" t="str">
        <f>IF(Table1[[#This Row],[Hospital name (Autofills)]]="","",IF(AND($I86="Y", $G$17="Y"), AC86,
    IF(OR(AND($G$13="Y", AN$28 &gt;= $G$14), $G$13="N"),
        IF(OR(AC86 &gt;= $G$12, AM86 = $G$12),
            $G$12,
            AC86),
        AC86)
))</f>
        <v/>
      </c>
      <c r="AO86" s="350" t="str">
        <f>IF(Table1[[#This Row],[Hospital name (Autofills)]]="","",IF(AND($I86="Y", $G$17="Y"), AD86,
    IF(OR(AND($G$13="Y", AO$28 &gt;= $G$14), $G$13="N"),
        IF(OR(AD86 &gt;= $G$12, AN86 = $G$12),
            MIN(AD86,$G$12),
            AD86),
        AD86)
))</f>
        <v/>
      </c>
      <c r="AP86" s="350" t="str">
        <f>IF(Table1[[#This Row],[Hospital name (Autofills)]]="","",IF(AND($I86="Y", $G$17="Y"), AE86,
    IF(OR(AND($G$13="Y", AP$28 &gt;= $G$14), $G$13="N"),
        IF(OR(AE86 &gt;= $G$12, AO86 = $G$12),
            MIN(AE86,$G$12),
            AE86),
        AE86)
))</f>
        <v/>
      </c>
      <c r="AQ86" s="350" t="str">
        <f>IF(Table1[[#This Row],[Hospital name (Autofills)]]="","",IF(AND($I86="Y", $G$17="Y"), AF86,
    IF(OR(AND($G$13="Y", AQ$28 &gt;= $G$14), $G$13="N"),
        IF(OR(AF86 &gt;= $G$12, AP86 = $G$12),
            MIN(AF86,$G$12),
            AF86),
        AF86)
))</f>
        <v/>
      </c>
      <c r="AR86" s="350" t="str">
        <f>IF(Table1[[#This Row],[Hospital name (Autofills)]]="","",IF(AND($I86="Y", $G$17="Y"), AG86,
    IF(OR(AND($G$13="Y", AR$28 &gt;= $G$14), $G$13="N"),
        IF(OR(AG86 &gt;= $G$12, AQ86 = $G$12),
            MIN(AG86,$G$12),
            AG86),
        AG86)
))</f>
        <v/>
      </c>
      <c r="AS86" s="350" t="str">
        <f>IF(Table1[[#This Row],[Hospital name (Autofills)]]="","",IF(AND($I86="Y", $G$17="Y"), AH86,
    IF(OR(AND($G$13="Y", AS$28 &gt;= $G$14), $G$13="N"),
        IF(OR(AH86 &gt;= $G$12, AR86 = $G$12),
            MIN(AH86,$G$12),
            AH86),
        AH86)
))</f>
        <v/>
      </c>
      <c r="AT86" s="350" t="str">
        <f>IF(Table1[[#This Row],[Hospital name (Autofills)]]="","",IF(AND($I86="Y", $G$17="Y"), AI86,
    IF(OR(AND($G$13="Y", AT$28 &gt;= $G$14), $G$13="N"),
        IF(OR(AI86 &gt;= $G$12, AS86 = $G$12),
            MIN(AI86,$G$12),
            AI86),
        AI86)
))</f>
        <v/>
      </c>
      <c r="AU86" s="350" t="str">
        <f>IF(Table1[[#This Row],[Hospital name (Autofills)]]="","",IF(AND($I86="Y", $G$17="Y"), AJ86,
    IF(OR(AND($G$13="Y", AU$28 &gt;= $G$14), $G$13="N"),
        IF(OR(AJ86 &gt;= $G$12, AT86 = $G$12),
            MIN(AJ86,$G$12),
            AJ86),
        AJ86)
))</f>
        <v/>
      </c>
      <c r="AV86" s="350" t="str">
        <f>IF(Table1[[#This Row],[Hospital name (Autofills)]]="","",IF(AND($I86="Y", $G$17="Y"), AK86,
    IF(OR(AND($G$13="Y", AV$28 &gt;= $G$14), $G$13="N"),
        IF(OR(AK86 &gt;= $G$12, AU86 = $G$12),
            MIN(AK86,$G$12),
            AK86),
        AK86)
))</f>
        <v/>
      </c>
      <c r="AW86" s="345" t="str">
        <f>IFERROR(Table1[[#This Row],[Year 0 Relative Price]],"")</f>
        <v/>
      </c>
      <c r="AX86" s="350" t="str">
        <f t="shared" si="11"/>
        <v/>
      </c>
      <c r="AY86" s="350" t="str">
        <f t="shared" si="12"/>
        <v/>
      </c>
      <c r="AZ86" s="350" t="str">
        <f t="shared" si="13"/>
        <v/>
      </c>
      <c r="BA86" s="350" t="str">
        <f t="shared" si="14"/>
        <v/>
      </c>
      <c r="BB86" s="350" t="str">
        <f t="shared" si="15"/>
        <v/>
      </c>
      <c r="BC86" s="350" t="str">
        <f t="shared" si="16"/>
        <v/>
      </c>
      <c r="BD86" s="350" t="str">
        <f t="shared" si="17"/>
        <v/>
      </c>
      <c r="BE86" s="350" t="str">
        <f t="shared" si="18"/>
        <v/>
      </c>
      <c r="BF86" s="350" t="str">
        <f t="shared" si="19"/>
        <v/>
      </c>
      <c r="BG86" s="351" t="str">
        <f t="shared" si="20"/>
        <v/>
      </c>
      <c r="BH86" s="352" t="str">
        <f>IF(Table1[[#This Row],[Hospital name (Autofills)]]="","",IFERROR($N86*($G$10+1)^BH$28,0))</f>
        <v/>
      </c>
      <c r="BI86" s="353" t="str">
        <f>IF(Table1[[#This Row],[Hospital name (Autofills)]]="","",IFERROR($N86*($G$10+1)^BI$28,0))</f>
        <v/>
      </c>
      <c r="BJ86" s="353" t="str">
        <f>IF(Table1[[#This Row],[Hospital name (Autofills)]]="","",IFERROR($N86*($G$10+1)^BJ$28,0))</f>
        <v/>
      </c>
      <c r="BK86" s="353" t="str">
        <f>IF(Table1[[#This Row],[Hospital name (Autofills)]]="","",IFERROR($N86*($G$10+1)^BK$28,0))</f>
        <v/>
      </c>
      <c r="BL86" s="353" t="str">
        <f>IF(Table1[[#This Row],[Hospital name (Autofills)]]="","",IFERROR($N86*($G$10+1)^BL$28,0))</f>
        <v/>
      </c>
      <c r="BM86" s="353" t="str">
        <f>IF(Table1[[#This Row],[Hospital name (Autofills)]]="","",IFERROR($N86*($G$10+1)^BM$28,0))</f>
        <v/>
      </c>
      <c r="BN86" s="353" t="str">
        <f>IF(Table1[[#This Row],[Hospital name (Autofills)]]="","",IFERROR($N86*($G$10+1)^BN$28,0))</f>
        <v/>
      </c>
      <c r="BO86" s="353" t="str">
        <f>IF(Table1[[#This Row],[Hospital name (Autofills)]]="","",IFERROR($N86*($G$10+1)^BO$28,0))</f>
        <v/>
      </c>
      <c r="BP86" s="353" t="str">
        <f>IF(Table1[[#This Row],[Hospital name (Autofills)]]="","",IFERROR($N86*($G$10+1)^BP$28,0))</f>
        <v/>
      </c>
      <c r="BQ86" s="354" t="str">
        <f>IF(Table1[[#This Row],[Hospital name (Autofills)]]="","",IFERROR($N86*($G$10+1)^BQ$28,0))</f>
        <v/>
      </c>
      <c r="BR86" s="357" t="str">
        <f>IF(Table1[[#This Row],[Hospital name (Autofills)]]="","",IFERROR(($O86*((1+$G$9)^(BR$28)))*(AB86),0))</f>
        <v/>
      </c>
      <c r="BS86" s="362" t="str">
        <f>IF(Table1[[#This Row],[Hospital name (Autofills)]]="","",IFERROR(($O86*((1+$G$9)^(BS$28)))*(AC86),0))</f>
        <v/>
      </c>
      <c r="BT86" s="362" t="str">
        <f>IF(Table1[[#This Row],[Hospital name (Autofills)]]="","",IFERROR(($O86*((1+$G$9)^(BT$28)))*(AD86),0))</f>
        <v/>
      </c>
      <c r="BU86" s="362" t="str">
        <f>IF(Table1[[#This Row],[Hospital name (Autofills)]]="","",IFERROR(($O86*((1+$G$9)^(BU$28)))*(AE86),0))</f>
        <v/>
      </c>
      <c r="BV86" s="362" t="str">
        <f>IF(Table1[[#This Row],[Hospital name (Autofills)]]="","",IFERROR(($O86*((1+$G$9)^(BV$28)))*(AF86),0))</f>
        <v/>
      </c>
      <c r="BW86" s="362" t="str">
        <f>IF(Table1[[#This Row],[Hospital name (Autofills)]]="","",IFERROR(($O86*((1+$G$9)^(BW$28)))*(AG86),0))</f>
        <v/>
      </c>
      <c r="BX86" s="362" t="str">
        <f>IF(Table1[[#This Row],[Hospital name (Autofills)]]="","",IFERROR(($O86*((1+$G$9)^(BX$28)))*(AH86),0))</f>
        <v/>
      </c>
      <c r="BY86" s="362" t="str">
        <f>IF(Table1[[#This Row],[Hospital name (Autofills)]]="","",IFERROR(($O86*((1+$G$9)^(BY$28)))*(AI86),0))</f>
        <v/>
      </c>
      <c r="BZ86" s="362" t="str">
        <f>IF(Table1[[#This Row],[Hospital name (Autofills)]]="","",IFERROR(($O86*((1+$G$9)^(BZ$28)))*(AJ86),0))</f>
        <v/>
      </c>
      <c r="CA86" s="370" t="str">
        <f>IF(Table1[[#This Row],[Hospital name (Autofills)]]="","",IFERROR(($O86*((1+$G$9)^(CA$28)))*(AK86),0))</f>
        <v/>
      </c>
      <c r="CB86" s="343" t="str">
        <f>IF(Table1[[#This Row],[Hospital name (Autofills)]]="","",IFERROR(($O86*((1+$G$9)^(CB$28)))*(AM86),0))</f>
        <v/>
      </c>
      <c r="CC86" s="362" t="str">
        <f>IF(Table1[[#This Row],[Hospital name (Autofills)]]="","",IFERROR(($O86*((1+$G$9)^(CC$28)))*(AN86),0))</f>
        <v/>
      </c>
      <c r="CD86" s="362" t="str">
        <f>IF(Table1[[#This Row],[Hospital name (Autofills)]]="","",IFERROR(($O86*((1+$G$9)^(CD$28)))*(AO86),0))</f>
        <v/>
      </c>
      <c r="CE86" s="362" t="str">
        <f>IF(Table1[[#This Row],[Hospital name (Autofills)]]="","",IFERROR(($O86*((1+$G$9)^(CE$28)))*(AP86),0))</f>
        <v/>
      </c>
      <c r="CF86" s="362" t="str">
        <f>IF(Table1[[#This Row],[Hospital name (Autofills)]]="","",IFERROR(($O86*((1+$G$9)^(CF$28)))*(AQ86),0))</f>
        <v/>
      </c>
      <c r="CG86" s="362" t="str">
        <f>IF(Table1[[#This Row],[Hospital name (Autofills)]]="","",IFERROR(($O86*((1+$G$9)^(CG$28)))*(AR86),0))</f>
        <v/>
      </c>
      <c r="CH86" s="362" t="str">
        <f>IF(Table1[[#This Row],[Hospital name (Autofills)]]="","",IFERROR(($O86*((1+$G$9)^(CH$28)))*(AS86),0))</f>
        <v/>
      </c>
      <c r="CI86" s="362" t="str">
        <f>IF(Table1[[#This Row],[Hospital name (Autofills)]]="","",IFERROR(($O86*((1+$G$9)^(CI$28)))*(AT86),0))</f>
        <v/>
      </c>
      <c r="CJ86" s="362" t="str">
        <f>IF(Table1[[#This Row],[Hospital name (Autofills)]]="","",IFERROR(($O86*((1+$G$9)^(CJ$28)))*(AU86),0))</f>
        <v/>
      </c>
      <c r="CK86" s="344" t="str">
        <f>IF(Table1[[#This Row],[Hospital name (Autofills)]]="","",IFERROR(($O86*((1+$G$9)^(CK$28)))*(AV86),0))</f>
        <v/>
      </c>
      <c r="CL86" s="357" t="str">
        <f>IF(Table1[[#This Row],[Hospital name (Autofills)]]="","",IFERROR(($O86*((1+$G$9)^(CL$28)))*(AX86),0))</f>
        <v/>
      </c>
      <c r="CM86" s="362" t="str">
        <f>IF(Table1[[#This Row],[Hospital name (Autofills)]]="","",IFERROR(($O86*((1+$G$9)^(CM$28)))*(AY86),0))</f>
        <v/>
      </c>
      <c r="CN86" s="362" t="str">
        <f>IF(Table1[[#This Row],[Hospital name (Autofills)]]="","",IFERROR(($O86*((1+$G$9)^(CN$28)))*(AZ86),0))</f>
        <v/>
      </c>
      <c r="CO86" s="362" t="str">
        <f>IF(Table1[[#This Row],[Hospital name (Autofills)]]="","",IFERROR(($O86*((1+$G$9)^(CO$28)))*(BA86),0))</f>
        <v/>
      </c>
      <c r="CP86" s="362" t="str">
        <f>IF(Table1[[#This Row],[Hospital name (Autofills)]]="","",IFERROR(($O86*((1+$G$9)^(CP$28)))*(BB86),0))</f>
        <v/>
      </c>
      <c r="CQ86" s="362" t="str">
        <f>IF(Table1[[#This Row],[Hospital name (Autofills)]]="","",IFERROR(($O86*((1+$G$9)^(CQ$28)))*(BC86),0))</f>
        <v/>
      </c>
      <c r="CR86" s="362" t="str">
        <f>IF(Table1[[#This Row],[Hospital name (Autofills)]]="","",IFERROR(($O86*((1+$G$9)^(CR$28)))*(BD86),0))</f>
        <v/>
      </c>
      <c r="CS86" s="362" t="str">
        <f>IF(Table1[[#This Row],[Hospital name (Autofills)]]="","",IFERROR(($O86*((1+$G$9)^(CS$28)))*(BE86),0))</f>
        <v/>
      </c>
      <c r="CT86" s="362" t="str">
        <f>IF(Table1[[#This Row],[Hospital name (Autofills)]]="","",IFERROR(($O86*((1+$G$9)^(CT$28)))*(BF86),0))</f>
        <v/>
      </c>
      <c r="CU86" s="362" t="str">
        <f>IF(Table1[[#This Row],[Hospital name (Autofills)]]="","",IFERROR(($O86*((1+$G$9)^(CU$28)))*(BG86),0))</f>
        <v/>
      </c>
      <c r="CV86" s="371" t="str">
        <f>IF(Table1[[#This Row],[Hospital name (Autofills)]]="","",BH86-BR86)</f>
        <v/>
      </c>
      <c r="CW86" s="372" t="str">
        <f>IF(Table1[[#This Row],[Hospital name (Autofills)]]="","",BI86-BS86)</f>
        <v/>
      </c>
      <c r="CX86" s="372" t="str">
        <f>IF(Table1[[#This Row],[Hospital name (Autofills)]]="","",BJ86-BT86)</f>
        <v/>
      </c>
      <c r="CY86" s="372" t="str">
        <f>IF(Table1[[#This Row],[Hospital name (Autofills)]]="","",BK86-BU86)</f>
        <v/>
      </c>
      <c r="CZ86" s="372" t="str">
        <f>IF(Table1[[#This Row],[Hospital name (Autofills)]]="","",BL86-BV86)</f>
        <v/>
      </c>
      <c r="DA86" s="372" t="str">
        <f>IF(Table1[[#This Row],[Hospital name (Autofills)]]="","",BM86-BW86)</f>
        <v/>
      </c>
      <c r="DB86" s="372" t="str">
        <f>IF(Table1[[#This Row],[Hospital name (Autofills)]]="","",BN86-BX86)</f>
        <v/>
      </c>
      <c r="DC86" s="372" t="str">
        <f>IF(Table1[[#This Row],[Hospital name (Autofills)]]="","",BO86-BY86)</f>
        <v/>
      </c>
      <c r="DD86" s="372" t="str">
        <f>IF(Table1[[#This Row],[Hospital name (Autofills)]]="","",BP86-BZ86)</f>
        <v/>
      </c>
      <c r="DE86" s="373" t="str">
        <f>IF(Table1[[#This Row],[Hospital name (Autofills)]]="","",BQ86-CA86)</f>
        <v/>
      </c>
      <c r="DF86" s="375" t="str">
        <f>IF(Table1[[#This Row],[Hospital name (Autofills)]]="","",SUM(Table1[[#This Row],[Year 1 Savings with Price Growth Cap Alone (millions)]:[Year 10 Savings with Price Growth Cap Alone (millions)]]))</f>
        <v/>
      </c>
      <c r="DG86" s="376" t="str">
        <f>IF(Table1[[#This Row],[Hospital name (Autofills)]]="","",BH86-CB86)</f>
        <v/>
      </c>
      <c r="DH86" s="377" t="str">
        <f>IF(Table1[[#This Row],[Hospital name (Autofills)]]="","",BI86-CC86)</f>
        <v/>
      </c>
      <c r="DI86" s="377" t="str">
        <f>IF(Table1[[#This Row],[Hospital name (Autofills)]]="","",BJ86-CD86)</f>
        <v/>
      </c>
      <c r="DJ86" s="377" t="str">
        <f>IF(Table1[[#This Row],[Hospital name (Autofills)]]="","",BK86-CE86)</f>
        <v/>
      </c>
      <c r="DK86" s="377" t="str">
        <f>IF(Table1[[#This Row],[Hospital name (Autofills)]]="","",BL86-CF86)</f>
        <v/>
      </c>
      <c r="DL86" s="377" t="str">
        <f>IF(Table1[[#This Row],[Hospital name (Autofills)]]="","",BM86-CG86)</f>
        <v/>
      </c>
      <c r="DM86" s="377" t="str">
        <f>IF(Table1[[#This Row],[Hospital name (Autofills)]]="","",BN86-CH86)</f>
        <v/>
      </c>
      <c r="DN86" s="377" t="str">
        <f>IF(Table1[[#This Row],[Hospital name (Autofills)]]="","",BO86-CI86)</f>
        <v/>
      </c>
      <c r="DO86" s="377" t="str">
        <f>IF(Table1[[#This Row],[Hospital name (Autofills)]]="","",BP86-CJ86)</f>
        <v/>
      </c>
      <c r="DP86" s="377" t="str">
        <f>IF(Table1[[#This Row],[Hospital name (Autofills)]]="","",BQ86-CK86)</f>
        <v/>
      </c>
      <c r="DQ86" s="344" t="str">
        <f>IF(Table1[[#This Row],[Hospital name (Autofills)]]="","",SUM(Table1[[#This Row],[Year 1 Savings with Price Growth Cap + Price Cap (No Glide Path) (millions)]:[Year 10 Savings with Price Growth Cap + Price Cap (No Glide Path) (millions)]]))</f>
        <v/>
      </c>
      <c r="DR86" s="363" t="str">
        <f>IF(Table1[[#This Row],[Hospital name (Autofills)]]="","",BH86-CL86)</f>
        <v/>
      </c>
      <c r="DS86" s="364" t="str">
        <f>IF(Table1[[#This Row],[Hospital name (Autofills)]]="","",BI86-CM86)</f>
        <v/>
      </c>
      <c r="DT86" s="364" t="str">
        <f>IF(Table1[[#This Row],[Hospital name (Autofills)]]="","",BJ86-CN86)</f>
        <v/>
      </c>
      <c r="DU86" s="364" t="str">
        <f>IF(Table1[[#This Row],[Hospital name (Autofills)]]="","",BK86-CO86)</f>
        <v/>
      </c>
      <c r="DV86" s="364" t="str">
        <f>IF(Table1[[#This Row],[Hospital name (Autofills)]]="","",BL86-CP86)</f>
        <v/>
      </c>
      <c r="DW86" s="364" t="str">
        <f>IF(Table1[[#This Row],[Hospital name (Autofills)]]="","",BM86-CQ86)</f>
        <v/>
      </c>
      <c r="DX86" s="364" t="str">
        <f>IF(Table1[[#This Row],[Hospital name (Autofills)]]="","",BN86-CR86)</f>
        <v/>
      </c>
      <c r="DY86" s="364" t="str">
        <f>IF(Table1[[#This Row],[Hospital name (Autofills)]]="","",BO86-CS86)</f>
        <v/>
      </c>
      <c r="DZ86" s="364" t="str">
        <f>IF(Table1[[#This Row],[Hospital name (Autofills)]]="","",BP86-CT86)</f>
        <v/>
      </c>
      <c r="EA86" s="364" t="str">
        <f>IF(Table1[[#This Row],[Hospital name (Autofills)]]="","",BQ86-CU86)</f>
        <v/>
      </c>
      <c r="EB86" s="365" t="str">
        <f>IF(Table1[[#This Row],[Hospital name (Autofills)]]="","",SUM(Table1[[#This Row],[Year 1 Savings with Price Growth Cap + Price Cap Glide Path (millions)]:[Year 10 Savings with Price Growth Cap + Price Cap Glide Path (millions)]]))</f>
        <v/>
      </c>
      <c r="EC86" s="131"/>
    </row>
    <row r="87" spans="2:149" ht="12" customHeight="1">
      <c r="B87" s="292"/>
      <c r="C87" s="337" t="str">
        <f>IF(B87=0,"",_xlfn.XLOOKUP(B87,'4. User Repricing Data'!A:A,'4. User Repricing Data'!B:B,""))</f>
        <v/>
      </c>
      <c r="D87" s="292" t="str">
        <f>IF(B87=0,"",_xlfn.XLOOKUP(B87,'4. User Repricing Data'!A:A,'4. User Repricing Data'!D:D,""))</f>
        <v/>
      </c>
      <c r="E87" s="108" t="str">
        <f>IF(B87=0,"",_xlfn.XLOOKUP(B87,'4. User Repricing Data'!A:A,'4. User Repricing Data'!F:F,""))</f>
        <v/>
      </c>
      <c r="F87" s="338" t="str">
        <f>IF(B87=0,"",_xlfn.XLOOKUP(B87,'4. User Repricing Data'!A:A,'4. User Repricing Data'!E:E,""))</f>
        <v/>
      </c>
      <c r="G87" s="108" t="str">
        <f>IF(G$29="CAH",Table1[[#This Row],[CAH? (Y/N) (Autofills)]],"")</f>
        <v/>
      </c>
      <c r="H87" s="109" t="str">
        <f>IF(H$29="CAH",Table1[[#This Row],[CAH? (Y/N) (Autofills)]],"")</f>
        <v/>
      </c>
      <c r="I87" s="366" t="str">
        <f>IF(Table1[[#This Row],[Hospital name (Autofills)]]="","",IF(OR(AND(G87="Y",$G$17="Y"),AND(H87="Y",$G$18="Y")),"Y","N"))</f>
        <v/>
      </c>
      <c r="J87" s="366" t="str">
        <f>IF(Table1[[#This Row],[Hospital name (Autofills)]]="","",IF(OR(AND(G87="Y",$G$22="Y",$G$19="Y"),AND(H87="Y",$G$23="Y",$G$19="Y")),"Y","N"))</f>
        <v/>
      </c>
      <c r="K87" s="364" t="str">
        <f>IF(Table1[[#This Row],[Hospital name (Autofills)]]="","",_xlfn.XLOOKUP(B87,'4. User Repricing Data'!A:A,'4. User Repricing Data'!G:G))</f>
        <v/>
      </c>
      <c r="L87" s="364" t="str">
        <f>IF(Table1[[#This Row],[Hospital name (Autofills)]]="","",_xlfn.XLOOKUP(B87,'4. User Repricing Data'!A:A,'4. User Repricing Data'!H:H))</f>
        <v/>
      </c>
      <c r="M87" s="342" t="str">
        <f>IF(Table1[[#This Row],[Hospital name (Autofills)]]="","",((1+G$7)^G$6-1))</f>
        <v/>
      </c>
      <c r="N87" s="343" t="str">
        <f>IF(Table1[[#This Row],[Hospital name (Autofills)]]="","",IFERROR(K87*(1+Table1[[#This Row],[Cumulative Inflation Adjustment (Autofills)]]),0))</f>
        <v/>
      </c>
      <c r="O87" s="344" t="str">
        <f>IF(Table1[[#This Row],[Hospital name (Autofills)]]="","",IFERROR(L87*(1+Table1[[#This Row],[Cumulative Inflation Adjustment (Autofills)]]),0))</f>
        <v/>
      </c>
      <c r="P87" s="345" t="str">
        <f>IF(Table1[[#This Row],[Hospital name (Autofills)]]="","",IFERROR(N87/O87,0))</f>
        <v/>
      </c>
      <c r="Q87" s="346" t="str">
        <f>IF(Table1[[#This Row],[Hospital name (Autofills)]]="","",IFERROR(($N87*($G$10+1)^Q$28)/($O87*($G$9+1)^Q$28),0))</f>
        <v/>
      </c>
      <c r="R87" s="346" t="str">
        <f>IF(Table1[[#This Row],[Hospital name (Autofills)]]="","",IFERROR(($N87*($G$10+1)^R$28)/($O87*($G$9+1)^R$28),0))</f>
        <v/>
      </c>
      <c r="S87" s="346" t="str">
        <f>IF(Table1[[#This Row],[Hospital name (Autofills)]]="","",IFERROR(($N87*($G$10+1)^S$28)/($O87*($G$9+1)^S$28),0))</f>
        <v/>
      </c>
      <c r="T87" s="346" t="str">
        <f>IF(Table1[[#This Row],[Hospital name (Autofills)]]="","",IFERROR(($N87*($G$10+1)^T$28)/($O87*($G$9+1)^T$28),0))</f>
        <v/>
      </c>
      <c r="U87" s="346" t="str">
        <f>IF(Table1[[#This Row],[Hospital name (Autofills)]]="","",IFERROR(($N87*($G$10+1)^U$28)/($O87*($G$9+1)^U$28),0))</f>
        <v/>
      </c>
      <c r="V87" s="346" t="str">
        <f>IF(Table1[[#This Row],[Hospital name (Autofills)]]="","",IFERROR(($N87*($G$10+1)^V$28)/($O87*($G$9+1)^V$28),0))</f>
        <v/>
      </c>
      <c r="W87" s="346" t="str">
        <f>IF(Table1[[#This Row],[Hospital name (Autofills)]]="","",IFERROR(($N87*($G$10+1)^W$28)/($O87*($G$9+1)^W$28),0))</f>
        <v/>
      </c>
      <c r="X87" s="346" t="str">
        <f>IF(Table1[[#This Row],[Hospital name (Autofills)]]="","",IFERROR(($N87*($G$10+1)^X$28)/($O87*($G$9+1)^X$28),0))</f>
        <v/>
      </c>
      <c r="Y87" s="346" t="str">
        <f>IF(Table1[[#This Row],[Hospital name (Autofills)]]="","",IFERROR(($N87*($G$10+1)^Y$28)/($O87*($G$9+1)^Y$28),0))</f>
        <v/>
      </c>
      <c r="Z87" s="346" t="str">
        <f>IF(Table1[[#This Row],[Hospital name (Autofills)]]="","",IFERROR(($N87*($G$10+1)^Z$28)/($O87*($G$9+1)^Z$28),0))</f>
        <v/>
      </c>
      <c r="AA87" s="345" t="str">
        <f>IF(Table1[[#This Row],[Hospital name (Autofills)]]="","",IFERROR(N87/O87,0))</f>
        <v/>
      </c>
      <c r="AB87" s="368" t="str">
        <f>IF(Table1[[#This Row],[Hospital name (Autofills)]]="","",IFERROR(IF($J87="Y",Q87,IF($G$19="N",Q87,($N87*($G$10+1)^IF(AB$28&lt;$G$21,AB$28,$G$21-1)*($G$20+1)^(MAX((AB$28-$G$21+1),0)))/($O87*($G$9+1)^AB$28))),0))</f>
        <v/>
      </c>
      <c r="AC87" s="368" t="str">
        <f>IF(Table1[[#This Row],[Hospital name (Autofills)]]="","",IFERROR(IF($J87="Y",R87,IF($G$19="N",R87,($N87*($G$10+1)^IF(AC$28&lt;$G$21,AC$28,$G$21-1)*($G$20+1)^(MAX((AC$28-$G$21+1),0)))/($O87*($G$9+1)^AC$28))),0))</f>
        <v/>
      </c>
      <c r="AD87" s="368" t="str">
        <f>IF(Table1[[#This Row],[Hospital name (Autofills)]]="","",IFERROR(IF($J87="Y",S87,IF($G$19="N",S87,($N87*($G$10+1)^IF(AD$28&lt;$G$21,AD$28,$G$21-1)*($G$20+1)^(MAX((AD$28-$G$21+1),0)))/($O87*($G$9+1)^AD$28))),0))</f>
        <v/>
      </c>
      <c r="AE87" s="368" t="str">
        <f>IF(Table1[[#This Row],[Hospital name (Autofills)]]="","",IFERROR(IF($J87="Y",T87,IF($G$19="N",T87,($N87*($G$10+1)^IF(AE$28&lt;$G$21,AE$28,$G$21-1)*($G$20+1)^(MAX((AE$28-$G$21+1),0)))/($O87*($G$9+1)^AE$28))),0))</f>
        <v/>
      </c>
      <c r="AF87" s="368" t="str">
        <f>IF(Table1[[#This Row],[Hospital name (Autofills)]]="","",IFERROR(IF($J87="Y",U87,IF($G$19="N",U87,($N87*($G$10+1)^IF(AF$28&lt;$G$21,AF$28,$G$21-1)*($G$20+1)^(MAX((AF$28-$G$21+1),0)))/($O87*($G$9+1)^AF$28))),0))</f>
        <v/>
      </c>
      <c r="AG87" s="368" t="str">
        <f>IF(Table1[[#This Row],[Hospital name (Autofills)]]="","",IFERROR(IF($J87="Y",V87,IF($G$19="N",V87,($N87*($G$10+1)^IF(AG$28&lt;$G$21,AG$28,$G$21-1)*($G$20+1)^(MAX((AG$28-$G$21+1),0)))/($O87*($G$9+1)^AG$28))),0))</f>
        <v/>
      </c>
      <c r="AH87" s="368" t="str">
        <f>IF(Table1[[#This Row],[Hospital name (Autofills)]]="","",IFERROR(IF($J87="Y",W87,IF($G$19="N",W87,($N87*($G$10+1)^IF(AH$28&lt;$G$21,AH$28,$G$21-1)*($G$20+1)^(MAX((AH$28-$G$21+1),0)))/($O87*($G$9+1)^AH$28))),0))</f>
        <v/>
      </c>
      <c r="AI87" s="368" t="str">
        <f>IF(Table1[[#This Row],[Hospital name (Autofills)]]="","",IFERROR(IF($J87="Y",X87,IF($G$19="N",X87,($N87*($G$10+1)^IF(AI$28&lt;$G$21,AI$28,$G$21-1)*($G$20+1)^(MAX((AI$28-$G$21+1),0)))/($O87*($G$9+1)^AI$28))),0))</f>
        <v/>
      </c>
      <c r="AJ87" s="368" t="str">
        <f>IF(Table1[[#This Row],[Hospital name (Autofills)]]="","",IFERROR(IF($J87="Y",Y87,IF($G$19="N",Y87,($N87*($G$10+1)^IF(AJ$28&lt;$G$21,AJ$28,$G$21-1)*($G$20+1)^(MAX((AJ$28-$G$21+1),0)))/($O87*($G$9+1)^AJ$28))),0))</f>
        <v/>
      </c>
      <c r="AK87" s="368" t="str">
        <f>IF(Table1[[#This Row],[Hospital name (Autofills)]]="","",IFERROR(IF($J87="Y",Z87,IF($G$19="N",Z87,($N87*($G$10+1)^IF(AK$28&lt;$G$21,AK$28,$G$21-1)*($G$20+1)^(MAX((AK$28-$G$21+1),0)))/($O87*($G$9+1)^AK$28))),0))</f>
        <v/>
      </c>
      <c r="AL87" s="349" t="str">
        <f t="shared" si="0"/>
        <v/>
      </c>
      <c r="AM87" s="350" t="str">
        <f>IF(Table1[[#This Row],[Hospital name (Autofills)]]="","",IF(AND($I87="Y", $G$17="Y"), AB87,
    IF(OR(AND($G$13="Y", AM$28 &gt;= $G$14), $G$13="N"),
        IF(OR(AB87 &gt;= $G$12, AL87 = $G$12),
            $G$12,
            AB87),
        AB87))
)</f>
        <v/>
      </c>
      <c r="AN87" s="350" t="str">
        <f>IF(Table1[[#This Row],[Hospital name (Autofills)]]="","",IF(AND($I87="Y", $G$17="Y"), AC87,
    IF(OR(AND($G$13="Y", AN$28 &gt;= $G$14), $G$13="N"),
        IF(OR(AC87 &gt;= $G$12, AM87 = $G$12),
            $G$12,
            AC87),
        AC87)
))</f>
        <v/>
      </c>
      <c r="AO87" s="350" t="str">
        <f>IF(Table1[[#This Row],[Hospital name (Autofills)]]="","",IF(AND($I87="Y", $G$17="Y"), AD87,
    IF(OR(AND($G$13="Y", AO$28 &gt;= $G$14), $G$13="N"),
        IF(OR(AD87 &gt;= $G$12, AN87 = $G$12),
            MIN(AD87,$G$12),
            AD87),
        AD87)
))</f>
        <v/>
      </c>
      <c r="AP87" s="350" t="str">
        <f>IF(Table1[[#This Row],[Hospital name (Autofills)]]="","",IF(AND($I87="Y", $G$17="Y"), AE87,
    IF(OR(AND($G$13="Y", AP$28 &gt;= $G$14), $G$13="N"),
        IF(OR(AE87 &gt;= $G$12, AO87 = $G$12),
            MIN(AE87,$G$12),
            AE87),
        AE87)
))</f>
        <v/>
      </c>
      <c r="AQ87" s="350" t="str">
        <f>IF(Table1[[#This Row],[Hospital name (Autofills)]]="","",IF(AND($I87="Y", $G$17="Y"), AF87,
    IF(OR(AND($G$13="Y", AQ$28 &gt;= $G$14), $G$13="N"),
        IF(OR(AF87 &gt;= $G$12, AP87 = $G$12),
            MIN(AF87,$G$12),
            AF87),
        AF87)
))</f>
        <v/>
      </c>
      <c r="AR87" s="350" t="str">
        <f>IF(Table1[[#This Row],[Hospital name (Autofills)]]="","",IF(AND($I87="Y", $G$17="Y"), AG87,
    IF(OR(AND($G$13="Y", AR$28 &gt;= $G$14), $G$13="N"),
        IF(OR(AG87 &gt;= $G$12, AQ87 = $G$12),
            MIN(AG87,$G$12),
            AG87),
        AG87)
))</f>
        <v/>
      </c>
      <c r="AS87" s="350" t="str">
        <f>IF(Table1[[#This Row],[Hospital name (Autofills)]]="","",IF(AND($I87="Y", $G$17="Y"), AH87,
    IF(OR(AND($G$13="Y", AS$28 &gt;= $G$14), $G$13="N"),
        IF(OR(AH87 &gt;= $G$12, AR87 = $G$12),
            MIN(AH87,$G$12),
            AH87),
        AH87)
))</f>
        <v/>
      </c>
      <c r="AT87" s="350" t="str">
        <f>IF(Table1[[#This Row],[Hospital name (Autofills)]]="","",IF(AND($I87="Y", $G$17="Y"), AI87,
    IF(OR(AND($G$13="Y", AT$28 &gt;= $G$14), $G$13="N"),
        IF(OR(AI87 &gt;= $G$12, AS87 = $G$12),
            MIN(AI87,$G$12),
            AI87),
        AI87)
))</f>
        <v/>
      </c>
      <c r="AU87" s="350" t="str">
        <f>IF(Table1[[#This Row],[Hospital name (Autofills)]]="","",IF(AND($I87="Y", $G$17="Y"), AJ87,
    IF(OR(AND($G$13="Y", AU$28 &gt;= $G$14), $G$13="N"),
        IF(OR(AJ87 &gt;= $G$12, AT87 = $G$12),
            MIN(AJ87,$G$12),
            AJ87),
        AJ87)
))</f>
        <v/>
      </c>
      <c r="AV87" s="350" t="str">
        <f>IF(Table1[[#This Row],[Hospital name (Autofills)]]="","",IF(AND($I87="Y", $G$17="Y"), AK87,
    IF(OR(AND($G$13="Y", AV$28 &gt;= $G$14), $G$13="N"),
        IF(OR(AK87 &gt;= $G$12, AU87 = $G$12),
            MIN(AK87,$G$12),
            AK87),
        AK87)
))</f>
        <v/>
      </c>
      <c r="AW87" s="345" t="str">
        <f>IFERROR(Table1[[#This Row],[Year 0 Relative Price]],"")</f>
        <v/>
      </c>
      <c r="AX87" s="350" t="str">
        <f t="shared" si="11"/>
        <v/>
      </c>
      <c r="AY87" s="350" t="str">
        <f t="shared" si="12"/>
        <v/>
      </c>
      <c r="AZ87" s="350" t="str">
        <f t="shared" si="13"/>
        <v/>
      </c>
      <c r="BA87" s="350" t="str">
        <f t="shared" si="14"/>
        <v/>
      </c>
      <c r="BB87" s="350" t="str">
        <f t="shared" si="15"/>
        <v/>
      </c>
      <c r="BC87" s="350" t="str">
        <f t="shared" si="16"/>
        <v/>
      </c>
      <c r="BD87" s="350" t="str">
        <f t="shared" si="17"/>
        <v/>
      </c>
      <c r="BE87" s="350" t="str">
        <f t="shared" si="18"/>
        <v/>
      </c>
      <c r="BF87" s="350" t="str">
        <f t="shared" si="19"/>
        <v/>
      </c>
      <c r="BG87" s="351" t="str">
        <f t="shared" si="20"/>
        <v/>
      </c>
      <c r="BH87" s="352" t="str">
        <f>IF(Table1[[#This Row],[Hospital name (Autofills)]]="","",IFERROR($N87*($G$10+1)^BH$28,0))</f>
        <v/>
      </c>
      <c r="BI87" s="353" t="str">
        <f>IF(Table1[[#This Row],[Hospital name (Autofills)]]="","",IFERROR($N87*($G$10+1)^BI$28,0))</f>
        <v/>
      </c>
      <c r="BJ87" s="353" t="str">
        <f>IF(Table1[[#This Row],[Hospital name (Autofills)]]="","",IFERROR($N87*($G$10+1)^BJ$28,0))</f>
        <v/>
      </c>
      <c r="BK87" s="353" t="str">
        <f>IF(Table1[[#This Row],[Hospital name (Autofills)]]="","",IFERROR($N87*($G$10+1)^BK$28,0))</f>
        <v/>
      </c>
      <c r="BL87" s="353" t="str">
        <f>IF(Table1[[#This Row],[Hospital name (Autofills)]]="","",IFERROR($N87*($G$10+1)^BL$28,0))</f>
        <v/>
      </c>
      <c r="BM87" s="353" t="str">
        <f>IF(Table1[[#This Row],[Hospital name (Autofills)]]="","",IFERROR($N87*($G$10+1)^BM$28,0))</f>
        <v/>
      </c>
      <c r="BN87" s="353" t="str">
        <f>IF(Table1[[#This Row],[Hospital name (Autofills)]]="","",IFERROR($N87*($G$10+1)^BN$28,0))</f>
        <v/>
      </c>
      <c r="BO87" s="353" t="str">
        <f>IF(Table1[[#This Row],[Hospital name (Autofills)]]="","",IFERROR($N87*($G$10+1)^BO$28,0))</f>
        <v/>
      </c>
      <c r="BP87" s="353" t="str">
        <f>IF(Table1[[#This Row],[Hospital name (Autofills)]]="","",IFERROR($N87*($G$10+1)^BP$28,0))</f>
        <v/>
      </c>
      <c r="BQ87" s="354" t="str">
        <f>IF(Table1[[#This Row],[Hospital name (Autofills)]]="","",IFERROR($N87*($G$10+1)^BQ$28,0))</f>
        <v/>
      </c>
      <c r="BR87" s="357" t="str">
        <f>IF(Table1[[#This Row],[Hospital name (Autofills)]]="","",IFERROR(($O87*((1+$G$9)^(BR$28)))*(AB87),0))</f>
        <v/>
      </c>
      <c r="BS87" s="362" t="str">
        <f>IF(Table1[[#This Row],[Hospital name (Autofills)]]="","",IFERROR(($O87*((1+$G$9)^(BS$28)))*(AC87),0))</f>
        <v/>
      </c>
      <c r="BT87" s="362" t="str">
        <f>IF(Table1[[#This Row],[Hospital name (Autofills)]]="","",IFERROR(($O87*((1+$G$9)^(BT$28)))*(AD87),0))</f>
        <v/>
      </c>
      <c r="BU87" s="362" t="str">
        <f>IF(Table1[[#This Row],[Hospital name (Autofills)]]="","",IFERROR(($O87*((1+$G$9)^(BU$28)))*(AE87),0))</f>
        <v/>
      </c>
      <c r="BV87" s="362" t="str">
        <f>IF(Table1[[#This Row],[Hospital name (Autofills)]]="","",IFERROR(($O87*((1+$G$9)^(BV$28)))*(AF87),0))</f>
        <v/>
      </c>
      <c r="BW87" s="362" t="str">
        <f>IF(Table1[[#This Row],[Hospital name (Autofills)]]="","",IFERROR(($O87*((1+$G$9)^(BW$28)))*(AG87),0))</f>
        <v/>
      </c>
      <c r="BX87" s="362" t="str">
        <f>IF(Table1[[#This Row],[Hospital name (Autofills)]]="","",IFERROR(($O87*((1+$G$9)^(BX$28)))*(AH87),0))</f>
        <v/>
      </c>
      <c r="BY87" s="362" t="str">
        <f>IF(Table1[[#This Row],[Hospital name (Autofills)]]="","",IFERROR(($O87*((1+$G$9)^(BY$28)))*(AI87),0))</f>
        <v/>
      </c>
      <c r="BZ87" s="362" t="str">
        <f>IF(Table1[[#This Row],[Hospital name (Autofills)]]="","",IFERROR(($O87*((1+$G$9)^(BZ$28)))*(AJ87),0))</f>
        <v/>
      </c>
      <c r="CA87" s="370" t="str">
        <f>IF(Table1[[#This Row],[Hospital name (Autofills)]]="","",IFERROR(($O87*((1+$G$9)^(CA$28)))*(AK87),0))</f>
        <v/>
      </c>
      <c r="CB87" s="343" t="str">
        <f>IF(Table1[[#This Row],[Hospital name (Autofills)]]="","",IFERROR(($O87*((1+$G$9)^(CB$28)))*(AM87),0))</f>
        <v/>
      </c>
      <c r="CC87" s="362" t="str">
        <f>IF(Table1[[#This Row],[Hospital name (Autofills)]]="","",IFERROR(($O87*((1+$G$9)^(CC$28)))*(AN87),0))</f>
        <v/>
      </c>
      <c r="CD87" s="362" t="str">
        <f>IF(Table1[[#This Row],[Hospital name (Autofills)]]="","",IFERROR(($O87*((1+$G$9)^(CD$28)))*(AO87),0))</f>
        <v/>
      </c>
      <c r="CE87" s="362" t="str">
        <f>IF(Table1[[#This Row],[Hospital name (Autofills)]]="","",IFERROR(($O87*((1+$G$9)^(CE$28)))*(AP87),0))</f>
        <v/>
      </c>
      <c r="CF87" s="362" t="str">
        <f>IF(Table1[[#This Row],[Hospital name (Autofills)]]="","",IFERROR(($O87*((1+$G$9)^(CF$28)))*(AQ87),0))</f>
        <v/>
      </c>
      <c r="CG87" s="362" t="str">
        <f>IF(Table1[[#This Row],[Hospital name (Autofills)]]="","",IFERROR(($O87*((1+$G$9)^(CG$28)))*(AR87),0))</f>
        <v/>
      </c>
      <c r="CH87" s="362" t="str">
        <f>IF(Table1[[#This Row],[Hospital name (Autofills)]]="","",IFERROR(($O87*((1+$G$9)^(CH$28)))*(AS87),0))</f>
        <v/>
      </c>
      <c r="CI87" s="362" t="str">
        <f>IF(Table1[[#This Row],[Hospital name (Autofills)]]="","",IFERROR(($O87*((1+$G$9)^(CI$28)))*(AT87),0))</f>
        <v/>
      </c>
      <c r="CJ87" s="362" t="str">
        <f>IF(Table1[[#This Row],[Hospital name (Autofills)]]="","",IFERROR(($O87*((1+$G$9)^(CJ$28)))*(AU87),0))</f>
        <v/>
      </c>
      <c r="CK87" s="344" t="str">
        <f>IF(Table1[[#This Row],[Hospital name (Autofills)]]="","",IFERROR(($O87*((1+$G$9)^(CK$28)))*(AV87),0))</f>
        <v/>
      </c>
      <c r="CL87" s="357" t="str">
        <f>IF(Table1[[#This Row],[Hospital name (Autofills)]]="","",IFERROR(($O87*((1+$G$9)^(CL$28)))*(AX87),0))</f>
        <v/>
      </c>
      <c r="CM87" s="362" t="str">
        <f>IF(Table1[[#This Row],[Hospital name (Autofills)]]="","",IFERROR(($O87*((1+$G$9)^(CM$28)))*(AY87),0))</f>
        <v/>
      </c>
      <c r="CN87" s="362" t="str">
        <f>IF(Table1[[#This Row],[Hospital name (Autofills)]]="","",IFERROR(($O87*((1+$G$9)^(CN$28)))*(AZ87),0))</f>
        <v/>
      </c>
      <c r="CO87" s="362" t="str">
        <f>IF(Table1[[#This Row],[Hospital name (Autofills)]]="","",IFERROR(($O87*((1+$G$9)^(CO$28)))*(BA87),0))</f>
        <v/>
      </c>
      <c r="CP87" s="362" t="str">
        <f>IF(Table1[[#This Row],[Hospital name (Autofills)]]="","",IFERROR(($O87*((1+$G$9)^(CP$28)))*(BB87),0))</f>
        <v/>
      </c>
      <c r="CQ87" s="362" t="str">
        <f>IF(Table1[[#This Row],[Hospital name (Autofills)]]="","",IFERROR(($O87*((1+$G$9)^(CQ$28)))*(BC87),0))</f>
        <v/>
      </c>
      <c r="CR87" s="362" t="str">
        <f>IF(Table1[[#This Row],[Hospital name (Autofills)]]="","",IFERROR(($O87*((1+$G$9)^(CR$28)))*(BD87),0))</f>
        <v/>
      </c>
      <c r="CS87" s="362" t="str">
        <f>IF(Table1[[#This Row],[Hospital name (Autofills)]]="","",IFERROR(($O87*((1+$G$9)^(CS$28)))*(BE87),0))</f>
        <v/>
      </c>
      <c r="CT87" s="362" t="str">
        <f>IF(Table1[[#This Row],[Hospital name (Autofills)]]="","",IFERROR(($O87*((1+$G$9)^(CT$28)))*(BF87),0))</f>
        <v/>
      </c>
      <c r="CU87" s="362" t="str">
        <f>IF(Table1[[#This Row],[Hospital name (Autofills)]]="","",IFERROR(($O87*((1+$G$9)^(CU$28)))*(BG87),0))</f>
        <v/>
      </c>
      <c r="CV87" s="371" t="str">
        <f>IF(Table1[[#This Row],[Hospital name (Autofills)]]="","",BH87-BR87)</f>
        <v/>
      </c>
      <c r="CW87" s="372" t="str">
        <f>IF(Table1[[#This Row],[Hospital name (Autofills)]]="","",BI87-BS87)</f>
        <v/>
      </c>
      <c r="CX87" s="372" t="str">
        <f>IF(Table1[[#This Row],[Hospital name (Autofills)]]="","",BJ87-BT87)</f>
        <v/>
      </c>
      <c r="CY87" s="372" t="str">
        <f>IF(Table1[[#This Row],[Hospital name (Autofills)]]="","",BK87-BU87)</f>
        <v/>
      </c>
      <c r="CZ87" s="372" t="str">
        <f>IF(Table1[[#This Row],[Hospital name (Autofills)]]="","",BL87-BV87)</f>
        <v/>
      </c>
      <c r="DA87" s="372" t="str">
        <f>IF(Table1[[#This Row],[Hospital name (Autofills)]]="","",BM87-BW87)</f>
        <v/>
      </c>
      <c r="DB87" s="372" t="str">
        <f>IF(Table1[[#This Row],[Hospital name (Autofills)]]="","",BN87-BX87)</f>
        <v/>
      </c>
      <c r="DC87" s="372" t="str">
        <f>IF(Table1[[#This Row],[Hospital name (Autofills)]]="","",BO87-BY87)</f>
        <v/>
      </c>
      <c r="DD87" s="372" t="str">
        <f>IF(Table1[[#This Row],[Hospital name (Autofills)]]="","",BP87-BZ87)</f>
        <v/>
      </c>
      <c r="DE87" s="373" t="str">
        <f>IF(Table1[[#This Row],[Hospital name (Autofills)]]="","",BQ87-CA87)</f>
        <v/>
      </c>
      <c r="DF87" s="375" t="str">
        <f>IF(Table1[[#This Row],[Hospital name (Autofills)]]="","",SUM(Table1[[#This Row],[Year 1 Savings with Price Growth Cap Alone (millions)]:[Year 10 Savings with Price Growth Cap Alone (millions)]]))</f>
        <v/>
      </c>
      <c r="DG87" s="376" t="str">
        <f>IF(Table1[[#This Row],[Hospital name (Autofills)]]="","",BH87-CB87)</f>
        <v/>
      </c>
      <c r="DH87" s="377" t="str">
        <f>IF(Table1[[#This Row],[Hospital name (Autofills)]]="","",BI87-CC87)</f>
        <v/>
      </c>
      <c r="DI87" s="377" t="str">
        <f>IF(Table1[[#This Row],[Hospital name (Autofills)]]="","",BJ87-CD87)</f>
        <v/>
      </c>
      <c r="DJ87" s="377" t="str">
        <f>IF(Table1[[#This Row],[Hospital name (Autofills)]]="","",BK87-CE87)</f>
        <v/>
      </c>
      <c r="DK87" s="377" t="str">
        <f>IF(Table1[[#This Row],[Hospital name (Autofills)]]="","",BL87-CF87)</f>
        <v/>
      </c>
      <c r="DL87" s="377" t="str">
        <f>IF(Table1[[#This Row],[Hospital name (Autofills)]]="","",BM87-CG87)</f>
        <v/>
      </c>
      <c r="DM87" s="377" t="str">
        <f>IF(Table1[[#This Row],[Hospital name (Autofills)]]="","",BN87-CH87)</f>
        <v/>
      </c>
      <c r="DN87" s="377" t="str">
        <f>IF(Table1[[#This Row],[Hospital name (Autofills)]]="","",BO87-CI87)</f>
        <v/>
      </c>
      <c r="DO87" s="377" t="str">
        <f>IF(Table1[[#This Row],[Hospital name (Autofills)]]="","",BP87-CJ87)</f>
        <v/>
      </c>
      <c r="DP87" s="377" t="str">
        <f>IF(Table1[[#This Row],[Hospital name (Autofills)]]="","",BQ87-CK87)</f>
        <v/>
      </c>
      <c r="DQ87" s="344" t="str">
        <f>IF(Table1[[#This Row],[Hospital name (Autofills)]]="","",SUM(Table1[[#This Row],[Year 1 Savings with Price Growth Cap + Price Cap (No Glide Path) (millions)]:[Year 10 Savings with Price Growth Cap + Price Cap (No Glide Path) (millions)]]))</f>
        <v/>
      </c>
      <c r="DR87" s="363" t="str">
        <f>IF(Table1[[#This Row],[Hospital name (Autofills)]]="","",BH87-CL87)</f>
        <v/>
      </c>
      <c r="DS87" s="364" t="str">
        <f>IF(Table1[[#This Row],[Hospital name (Autofills)]]="","",BI87-CM87)</f>
        <v/>
      </c>
      <c r="DT87" s="364" t="str">
        <f>IF(Table1[[#This Row],[Hospital name (Autofills)]]="","",BJ87-CN87)</f>
        <v/>
      </c>
      <c r="DU87" s="364" t="str">
        <f>IF(Table1[[#This Row],[Hospital name (Autofills)]]="","",BK87-CO87)</f>
        <v/>
      </c>
      <c r="DV87" s="364" t="str">
        <f>IF(Table1[[#This Row],[Hospital name (Autofills)]]="","",BL87-CP87)</f>
        <v/>
      </c>
      <c r="DW87" s="364" t="str">
        <f>IF(Table1[[#This Row],[Hospital name (Autofills)]]="","",BM87-CQ87)</f>
        <v/>
      </c>
      <c r="DX87" s="364" t="str">
        <f>IF(Table1[[#This Row],[Hospital name (Autofills)]]="","",BN87-CR87)</f>
        <v/>
      </c>
      <c r="DY87" s="364" t="str">
        <f>IF(Table1[[#This Row],[Hospital name (Autofills)]]="","",BO87-CS87)</f>
        <v/>
      </c>
      <c r="DZ87" s="364" t="str">
        <f>IF(Table1[[#This Row],[Hospital name (Autofills)]]="","",BP87-CT87)</f>
        <v/>
      </c>
      <c r="EA87" s="364" t="str">
        <f>IF(Table1[[#This Row],[Hospital name (Autofills)]]="","",BQ87-CU87)</f>
        <v/>
      </c>
      <c r="EB87" s="365" t="str">
        <f>IF(Table1[[#This Row],[Hospital name (Autofills)]]="","",SUM(Table1[[#This Row],[Year 1 Savings with Price Growth Cap + Price Cap Glide Path (millions)]:[Year 10 Savings with Price Growth Cap + Price Cap Glide Path (millions)]]))</f>
        <v/>
      </c>
    </row>
    <row r="88" spans="2:149" s="112" customFormat="1" ht="12" customHeight="1">
      <c r="B88" s="292"/>
      <c r="C88" s="337" t="str">
        <f>IF(B88=0,"",_xlfn.XLOOKUP(B88,'4. User Repricing Data'!A:A,'4. User Repricing Data'!B:B,""))</f>
        <v/>
      </c>
      <c r="D88" s="292" t="str">
        <f>IF(B88=0,"",_xlfn.XLOOKUP(B88,'4. User Repricing Data'!A:A,'4. User Repricing Data'!D:D,""))</f>
        <v/>
      </c>
      <c r="E88" s="108" t="str">
        <f>IF(B88=0,"",_xlfn.XLOOKUP(B88,'4. User Repricing Data'!A:A,'4. User Repricing Data'!F:F,""))</f>
        <v/>
      </c>
      <c r="F88" s="338" t="str">
        <f>IF(B88=0,"",_xlfn.XLOOKUP(B88,'4. User Repricing Data'!A:A,'4. User Repricing Data'!E:E,""))</f>
        <v/>
      </c>
      <c r="G88" s="108" t="str">
        <f>IF(G$29="CAH",Table1[[#This Row],[CAH? (Y/N) (Autofills)]],"")</f>
        <v/>
      </c>
      <c r="H88" s="109" t="str">
        <f>IF(H$29="CAH",Table1[[#This Row],[CAH? (Y/N) (Autofills)]],"")</f>
        <v/>
      </c>
      <c r="I88" s="366" t="str">
        <f>IF(Table1[[#This Row],[Hospital name (Autofills)]]="","",IF(OR(AND(G88="Y",$G$17="Y"),AND(H88="Y",$G$18="Y")),"Y","N"))</f>
        <v/>
      </c>
      <c r="J88" s="366" t="str">
        <f>IF(Table1[[#This Row],[Hospital name (Autofills)]]="","",IF(OR(AND(G88="Y",$G$22="Y",$G$19="Y"),AND(H88="Y",$G$23="Y",$G$19="Y")),"Y","N"))</f>
        <v/>
      </c>
      <c r="K88" s="364" t="str">
        <f>IF(Table1[[#This Row],[Hospital name (Autofills)]]="","",_xlfn.XLOOKUP(B88,'4. User Repricing Data'!A:A,'4. User Repricing Data'!G:G))</f>
        <v/>
      </c>
      <c r="L88" s="364" t="str">
        <f>IF(Table1[[#This Row],[Hospital name (Autofills)]]="","",_xlfn.XLOOKUP(B88,'4. User Repricing Data'!A:A,'4. User Repricing Data'!H:H))</f>
        <v/>
      </c>
      <c r="M88" s="342" t="str">
        <f>IF(Table1[[#This Row],[Hospital name (Autofills)]]="","",((1+G$7)^G$6-1))</f>
        <v/>
      </c>
      <c r="N88" s="343" t="str">
        <f>IF(Table1[[#This Row],[Hospital name (Autofills)]]="","",IFERROR(K88*(1+Table1[[#This Row],[Cumulative Inflation Adjustment (Autofills)]]),0))</f>
        <v/>
      </c>
      <c r="O88" s="344" t="str">
        <f>IF(Table1[[#This Row],[Hospital name (Autofills)]]="","",IFERROR(L88*(1+Table1[[#This Row],[Cumulative Inflation Adjustment (Autofills)]]),0))</f>
        <v/>
      </c>
      <c r="P88" s="345" t="str">
        <f>IF(Table1[[#This Row],[Hospital name (Autofills)]]="","",IFERROR(N88/O88,0))</f>
        <v/>
      </c>
      <c r="Q88" s="346" t="str">
        <f>IF(Table1[[#This Row],[Hospital name (Autofills)]]="","",IFERROR(($N88*($G$10+1)^Q$28)/($O88*($G$9+1)^Q$28),0))</f>
        <v/>
      </c>
      <c r="R88" s="346" t="str">
        <f>IF(Table1[[#This Row],[Hospital name (Autofills)]]="","",IFERROR(($N88*($G$10+1)^R$28)/($O88*($G$9+1)^R$28),0))</f>
        <v/>
      </c>
      <c r="S88" s="346" t="str">
        <f>IF(Table1[[#This Row],[Hospital name (Autofills)]]="","",IFERROR(($N88*($G$10+1)^S$28)/($O88*($G$9+1)^S$28),0))</f>
        <v/>
      </c>
      <c r="T88" s="346" t="str">
        <f>IF(Table1[[#This Row],[Hospital name (Autofills)]]="","",IFERROR(($N88*($G$10+1)^T$28)/($O88*($G$9+1)^T$28),0))</f>
        <v/>
      </c>
      <c r="U88" s="346" t="str">
        <f>IF(Table1[[#This Row],[Hospital name (Autofills)]]="","",IFERROR(($N88*($G$10+1)^U$28)/($O88*($G$9+1)^U$28),0))</f>
        <v/>
      </c>
      <c r="V88" s="346" t="str">
        <f>IF(Table1[[#This Row],[Hospital name (Autofills)]]="","",IFERROR(($N88*($G$10+1)^V$28)/($O88*($G$9+1)^V$28),0))</f>
        <v/>
      </c>
      <c r="W88" s="346" t="str">
        <f>IF(Table1[[#This Row],[Hospital name (Autofills)]]="","",IFERROR(($N88*($G$10+1)^W$28)/($O88*($G$9+1)^W$28),0))</f>
        <v/>
      </c>
      <c r="X88" s="346" t="str">
        <f>IF(Table1[[#This Row],[Hospital name (Autofills)]]="","",IFERROR(($N88*($G$10+1)^X$28)/($O88*($G$9+1)^X$28),0))</f>
        <v/>
      </c>
      <c r="Y88" s="346" t="str">
        <f>IF(Table1[[#This Row],[Hospital name (Autofills)]]="","",IFERROR(($N88*($G$10+1)^Y$28)/($O88*($G$9+1)^Y$28),0))</f>
        <v/>
      </c>
      <c r="Z88" s="346" t="str">
        <f>IF(Table1[[#This Row],[Hospital name (Autofills)]]="","",IFERROR(($N88*($G$10+1)^Z$28)/($O88*($G$9+1)^Z$28),0))</f>
        <v/>
      </c>
      <c r="AA88" s="345" t="str">
        <f>IF(Table1[[#This Row],[Hospital name (Autofills)]]="","",IFERROR(N88/O88,0))</f>
        <v/>
      </c>
      <c r="AB88" s="368" t="str">
        <f>IF(Table1[[#This Row],[Hospital name (Autofills)]]="","",IFERROR(IF($J88="Y",Q88,IF($G$19="N",Q88,($N88*($G$10+1)^IF(AB$28&lt;$G$21,AB$28,$G$21-1)*($G$20+1)^(MAX((AB$28-$G$21+1),0)))/($O88*($G$9+1)^AB$28))),0))</f>
        <v/>
      </c>
      <c r="AC88" s="368" t="str">
        <f>IF(Table1[[#This Row],[Hospital name (Autofills)]]="","",IFERROR(IF($J88="Y",R88,IF($G$19="N",R88,($N88*($G$10+1)^IF(AC$28&lt;$G$21,AC$28,$G$21-1)*($G$20+1)^(MAX((AC$28-$G$21+1),0)))/($O88*($G$9+1)^AC$28))),0))</f>
        <v/>
      </c>
      <c r="AD88" s="368" t="str">
        <f>IF(Table1[[#This Row],[Hospital name (Autofills)]]="","",IFERROR(IF($J88="Y",S88,IF($G$19="N",S88,($N88*($G$10+1)^IF(AD$28&lt;$G$21,AD$28,$G$21-1)*($G$20+1)^(MAX((AD$28-$G$21+1),0)))/($O88*($G$9+1)^AD$28))),0))</f>
        <v/>
      </c>
      <c r="AE88" s="368" t="str">
        <f>IF(Table1[[#This Row],[Hospital name (Autofills)]]="","",IFERROR(IF($J88="Y",T88,IF($G$19="N",T88,($N88*($G$10+1)^IF(AE$28&lt;$G$21,AE$28,$G$21-1)*($G$20+1)^(MAX((AE$28-$G$21+1),0)))/($O88*($G$9+1)^AE$28))),0))</f>
        <v/>
      </c>
      <c r="AF88" s="368" t="str">
        <f>IF(Table1[[#This Row],[Hospital name (Autofills)]]="","",IFERROR(IF($J88="Y",U88,IF($G$19="N",U88,($N88*($G$10+1)^IF(AF$28&lt;$G$21,AF$28,$G$21-1)*($G$20+1)^(MAX((AF$28-$G$21+1),0)))/($O88*($G$9+1)^AF$28))),0))</f>
        <v/>
      </c>
      <c r="AG88" s="368" t="str">
        <f>IF(Table1[[#This Row],[Hospital name (Autofills)]]="","",IFERROR(IF($J88="Y",V88,IF($G$19="N",V88,($N88*($G$10+1)^IF(AG$28&lt;$G$21,AG$28,$G$21-1)*($G$20+1)^(MAX((AG$28-$G$21+1),0)))/($O88*($G$9+1)^AG$28))),0))</f>
        <v/>
      </c>
      <c r="AH88" s="368" t="str">
        <f>IF(Table1[[#This Row],[Hospital name (Autofills)]]="","",IFERROR(IF($J88="Y",W88,IF($G$19="N",W88,($N88*($G$10+1)^IF(AH$28&lt;$G$21,AH$28,$G$21-1)*($G$20+1)^(MAX((AH$28-$G$21+1),0)))/($O88*($G$9+1)^AH$28))),0))</f>
        <v/>
      </c>
      <c r="AI88" s="368" t="str">
        <f>IF(Table1[[#This Row],[Hospital name (Autofills)]]="","",IFERROR(IF($J88="Y",X88,IF($G$19="N",X88,($N88*($G$10+1)^IF(AI$28&lt;$G$21,AI$28,$G$21-1)*($G$20+1)^(MAX((AI$28-$G$21+1),0)))/($O88*($G$9+1)^AI$28))),0))</f>
        <v/>
      </c>
      <c r="AJ88" s="368" t="str">
        <f>IF(Table1[[#This Row],[Hospital name (Autofills)]]="","",IFERROR(IF($J88="Y",Y88,IF($G$19="N",Y88,($N88*($G$10+1)^IF(AJ$28&lt;$G$21,AJ$28,$G$21-1)*($G$20+1)^(MAX((AJ$28-$G$21+1),0)))/($O88*($G$9+1)^AJ$28))),0))</f>
        <v/>
      </c>
      <c r="AK88" s="368" t="str">
        <f>IF(Table1[[#This Row],[Hospital name (Autofills)]]="","",IFERROR(IF($J88="Y",Z88,IF($G$19="N",Z88,($N88*($G$10+1)^IF(AK$28&lt;$G$21,AK$28,$G$21-1)*($G$20+1)^(MAX((AK$28-$G$21+1),0)))/($O88*($G$9+1)^AK$28))),0))</f>
        <v/>
      </c>
      <c r="AL88" s="349" t="str">
        <f t="shared" si="0"/>
        <v/>
      </c>
      <c r="AM88" s="350" t="str">
        <f>IF(Table1[[#This Row],[Hospital name (Autofills)]]="","",IF(AND($I88="Y", $G$17="Y"), AB88,
    IF(OR(AND($G$13="Y", AM$28 &gt;= $G$14), $G$13="N"),
        IF(OR(AB88 &gt;= $G$12, AL88 = $G$12),
            $G$12,
            AB88),
        AB88))
)</f>
        <v/>
      </c>
      <c r="AN88" s="350" t="str">
        <f>IF(Table1[[#This Row],[Hospital name (Autofills)]]="","",IF(AND($I88="Y", $G$17="Y"), AC88,
    IF(OR(AND($G$13="Y", AN$28 &gt;= $G$14), $G$13="N"),
        IF(OR(AC88 &gt;= $G$12, AM88 = $G$12),
            $G$12,
            AC88),
        AC88)
))</f>
        <v/>
      </c>
      <c r="AO88" s="350" t="str">
        <f>IF(Table1[[#This Row],[Hospital name (Autofills)]]="","",IF(AND($I88="Y", $G$17="Y"), AD88,
    IF(OR(AND($G$13="Y", AO$28 &gt;= $G$14), $G$13="N"),
        IF(OR(AD88 &gt;= $G$12, AN88 = $G$12),
            MIN(AD88,$G$12),
            AD88),
        AD88)
))</f>
        <v/>
      </c>
      <c r="AP88" s="350" t="str">
        <f>IF(Table1[[#This Row],[Hospital name (Autofills)]]="","",IF(AND($I88="Y", $G$17="Y"), AE88,
    IF(OR(AND($G$13="Y", AP$28 &gt;= $G$14), $G$13="N"),
        IF(OR(AE88 &gt;= $G$12, AO88 = $G$12),
            MIN(AE88,$G$12),
            AE88),
        AE88)
))</f>
        <v/>
      </c>
      <c r="AQ88" s="350" t="str">
        <f>IF(Table1[[#This Row],[Hospital name (Autofills)]]="","",IF(AND($I88="Y", $G$17="Y"), AF88,
    IF(OR(AND($G$13="Y", AQ$28 &gt;= $G$14), $G$13="N"),
        IF(OR(AF88 &gt;= $G$12, AP88 = $G$12),
            MIN(AF88,$G$12),
            AF88),
        AF88)
))</f>
        <v/>
      </c>
      <c r="AR88" s="350" t="str">
        <f>IF(Table1[[#This Row],[Hospital name (Autofills)]]="","",IF(AND($I88="Y", $G$17="Y"), AG88,
    IF(OR(AND($G$13="Y", AR$28 &gt;= $G$14), $G$13="N"),
        IF(OR(AG88 &gt;= $G$12, AQ88 = $G$12),
            MIN(AG88,$G$12),
            AG88),
        AG88)
))</f>
        <v/>
      </c>
      <c r="AS88" s="350" t="str">
        <f>IF(Table1[[#This Row],[Hospital name (Autofills)]]="","",IF(AND($I88="Y", $G$17="Y"), AH88,
    IF(OR(AND($G$13="Y", AS$28 &gt;= $G$14), $G$13="N"),
        IF(OR(AH88 &gt;= $G$12, AR88 = $G$12),
            MIN(AH88,$G$12),
            AH88),
        AH88)
))</f>
        <v/>
      </c>
      <c r="AT88" s="350" t="str">
        <f>IF(Table1[[#This Row],[Hospital name (Autofills)]]="","",IF(AND($I88="Y", $G$17="Y"), AI88,
    IF(OR(AND($G$13="Y", AT$28 &gt;= $G$14), $G$13="N"),
        IF(OR(AI88 &gt;= $G$12, AS88 = $G$12),
            MIN(AI88,$G$12),
            AI88),
        AI88)
))</f>
        <v/>
      </c>
      <c r="AU88" s="350" t="str">
        <f>IF(Table1[[#This Row],[Hospital name (Autofills)]]="","",IF(AND($I88="Y", $G$17="Y"), AJ88,
    IF(OR(AND($G$13="Y", AU$28 &gt;= $G$14), $G$13="N"),
        IF(OR(AJ88 &gt;= $G$12, AT88 = $G$12),
            MIN(AJ88,$G$12),
            AJ88),
        AJ88)
))</f>
        <v/>
      </c>
      <c r="AV88" s="350" t="str">
        <f>IF(Table1[[#This Row],[Hospital name (Autofills)]]="","",IF(AND($I88="Y", $G$17="Y"), AK88,
    IF(OR(AND($G$13="Y", AV$28 &gt;= $G$14), $G$13="N"),
        IF(OR(AK88 &gt;= $G$12, AU88 = $G$12),
            MIN(AK88,$G$12),
            AK88),
        AK88)
))</f>
        <v/>
      </c>
      <c r="AW88" s="345" t="str">
        <f>IFERROR(Table1[[#This Row],[Year 0 Relative Price]],"")</f>
        <v/>
      </c>
      <c r="AX88" s="350" t="str">
        <f t="shared" si="11"/>
        <v/>
      </c>
      <c r="AY88" s="350" t="str">
        <f t="shared" si="12"/>
        <v/>
      </c>
      <c r="AZ88" s="350" t="str">
        <f t="shared" si="13"/>
        <v/>
      </c>
      <c r="BA88" s="350" t="str">
        <f t="shared" si="14"/>
        <v/>
      </c>
      <c r="BB88" s="350" t="str">
        <f t="shared" si="15"/>
        <v/>
      </c>
      <c r="BC88" s="350" t="str">
        <f t="shared" si="16"/>
        <v/>
      </c>
      <c r="BD88" s="350" t="str">
        <f t="shared" si="17"/>
        <v/>
      </c>
      <c r="BE88" s="350" t="str">
        <f t="shared" si="18"/>
        <v/>
      </c>
      <c r="BF88" s="350" t="str">
        <f t="shared" si="19"/>
        <v/>
      </c>
      <c r="BG88" s="351" t="str">
        <f t="shared" si="20"/>
        <v/>
      </c>
      <c r="BH88" s="352" t="str">
        <f>IF(Table1[[#This Row],[Hospital name (Autofills)]]="","",IFERROR($N88*($G$10+1)^BH$28,0))</f>
        <v/>
      </c>
      <c r="BI88" s="353" t="str">
        <f>IF(Table1[[#This Row],[Hospital name (Autofills)]]="","",IFERROR($N88*($G$10+1)^BI$28,0))</f>
        <v/>
      </c>
      <c r="BJ88" s="353" t="str">
        <f>IF(Table1[[#This Row],[Hospital name (Autofills)]]="","",IFERROR($N88*($G$10+1)^BJ$28,0))</f>
        <v/>
      </c>
      <c r="BK88" s="353" t="str">
        <f>IF(Table1[[#This Row],[Hospital name (Autofills)]]="","",IFERROR($N88*($G$10+1)^BK$28,0))</f>
        <v/>
      </c>
      <c r="BL88" s="353" t="str">
        <f>IF(Table1[[#This Row],[Hospital name (Autofills)]]="","",IFERROR($N88*($G$10+1)^BL$28,0))</f>
        <v/>
      </c>
      <c r="BM88" s="353" t="str">
        <f>IF(Table1[[#This Row],[Hospital name (Autofills)]]="","",IFERROR($N88*($G$10+1)^BM$28,0))</f>
        <v/>
      </c>
      <c r="BN88" s="353" t="str">
        <f>IF(Table1[[#This Row],[Hospital name (Autofills)]]="","",IFERROR($N88*($G$10+1)^BN$28,0))</f>
        <v/>
      </c>
      <c r="BO88" s="353" t="str">
        <f>IF(Table1[[#This Row],[Hospital name (Autofills)]]="","",IFERROR($N88*($G$10+1)^BO$28,0))</f>
        <v/>
      </c>
      <c r="BP88" s="353" t="str">
        <f>IF(Table1[[#This Row],[Hospital name (Autofills)]]="","",IFERROR($N88*($G$10+1)^BP$28,0))</f>
        <v/>
      </c>
      <c r="BQ88" s="354" t="str">
        <f>IF(Table1[[#This Row],[Hospital name (Autofills)]]="","",IFERROR($N88*($G$10+1)^BQ$28,0))</f>
        <v/>
      </c>
      <c r="BR88" s="357" t="str">
        <f>IF(Table1[[#This Row],[Hospital name (Autofills)]]="","",IFERROR(($O88*((1+$G$9)^(BR$28)))*(AB88),0))</f>
        <v/>
      </c>
      <c r="BS88" s="362" t="str">
        <f>IF(Table1[[#This Row],[Hospital name (Autofills)]]="","",IFERROR(($O88*((1+$G$9)^(BS$28)))*(AC88),0))</f>
        <v/>
      </c>
      <c r="BT88" s="362" t="str">
        <f>IF(Table1[[#This Row],[Hospital name (Autofills)]]="","",IFERROR(($O88*((1+$G$9)^(BT$28)))*(AD88),0))</f>
        <v/>
      </c>
      <c r="BU88" s="362" t="str">
        <f>IF(Table1[[#This Row],[Hospital name (Autofills)]]="","",IFERROR(($O88*((1+$G$9)^(BU$28)))*(AE88),0))</f>
        <v/>
      </c>
      <c r="BV88" s="362" t="str">
        <f>IF(Table1[[#This Row],[Hospital name (Autofills)]]="","",IFERROR(($O88*((1+$G$9)^(BV$28)))*(AF88),0))</f>
        <v/>
      </c>
      <c r="BW88" s="362" t="str">
        <f>IF(Table1[[#This Row],[Hospital name (Autofills)]]="","",IFERROR(($O88*((1+$G$9)^(BW$28)))*(AG88),0))</f>
        <v/>
      </c>
      <c r="BX88" s="362" t="str">
        <f>IF(Table1[[#This Row],[Hospital name (Autofills)]]="","",IFERROR(($O88*((1+$G$9)^(BX$28)))*(AH88),0))</f>
        <v/>
      </c>
      <c r="BY88" s="362" t="str">
        <f>IF(Table1[[#This Row],[Hospital name (Autofills)]]="","",IFERROR(($O88*((1+$G$9)^(BY$28)))*(AI88),0))</f>
        <v/>
      </c>
      <c r="BZ88" s="362" t="str">
        <f>IF(Table1[[#This Row],[Hospital name (Autofills)]]="","",IFERROR(($O88*((1+$G$9)^(BZ$28)))*(AJ88),0))</f>
        <v/>
      </c>
      <c r="CA88" s="370" t="str">
        <f>IF(Table1[[#This Row],[Hospital name (Autofills)]]="","",IFERROR(($O88*((1+$G$9)^(CA$28)))*(AK88),0))</f>
        <v/>
      </c>
      <c r="CB88" s="343" t="str">
        <f>IF(Table1[[#This Row],[Hospital name (Autofills)]]="","",IFERROR(($O88*((1+$G$9)^(CB$28)))*(AM88),0))</f>
        <v/>
      </c>
      <c r="CC88" s="362" t="str">
        <f>IF(Table1[[#This Row],[Hospital name (Autofills)]]="","",IFERROR(($O88*((1+$G$9)^(CC$28)))*(AN88),0))</f>
        <v/>
      </c>
      <c r="CD88" s="362" t="str">
        <f>IF(Table1[[#This Row],[Hospital name (Autofills)]]="","",IFERROR(($O88*((1+$G$9)^(CD$28)))*(AO88),0))</f>
        <v/>
      </c>
      <c r="CE88" s="362" t="str">
        <f>IF(Table1[[#This Row],[Hospital name (Autofills)]]="","",IFERROR(($O88*((1+$G$9)^(CE$28)))*(AP88),0))</f>
        <v/>
      </c>
      <c r="CF88" s="362" t="str">
        <f>IF(Table1[[#This Row],[Hospital name (Autofills)]]="","",IFERROR(($O88*((1+$G$9)^(CF$28)))*(AQ88),0))</f>
        <v/>
      </c>
      <c r="CG88" s="362" t="str">
        <f>IF(Table1[[#This Row],[Hospital name (Autofills)]]="","",IFERROR(($O88*((1+$G$9)^(CG$28)))*(AR88),0))</f>
        <v/>
      </c>
      <c r="CH88" s="362" t="str">
        <f>IF(Table1[[#This Row],[Hospital name (Autofills)]]="","",IFERROR(($O88*((1+$G$9)^(CH$28)))*(AS88),0))</f>
        <v/>
      </c>
      <c r="CI88" s="362" t="str">
        <f>IF(Table1[[#This Row],[Hospital name (Autofills)]]="","",IFERROR(($O88*((1+$G$9)^(CI$28)))*(AT88),0))</f>
        <v/>
      </c>
      <c r="CJ88" s="362" t="str">
        <f>IF(Table1[[#This Row],[Hospital name (Autofills)]]="","",IFERROR(($O88*((1+$G$9)^(CJ$28)))*(AU88),0))</f>
        <v/>
      </c>
      <c r="CK88" s="344" t="str">
        <f>IF(Table1[[#This Row],[Hospital name (Autofills)]]="","",IFERROR(($O88*((1+$G$9)^(CK$28)))*(AV88),0))</f>
        <v/>
      </c>
      <c r="CL88" s="357" t="str">
        <f>IF(Table1[[#This Row],[Hospital name (Autofills)]]="","",IFERROR(($O88*((1+$G$9)^(CL$28)))*(AX88),0))</f>
        <v/>
      </c>
      <c r="CM88" s="362" t="str">
        <f>IF(Table1[[#This Row],[Hospital name (Autofills)]]="","",IFERROR(($O88*((1+$G$9)^(CM$28)))*(AY88),0))</f>
        <v/>
      </c>
      <c r="CN88" s="362" t="str">
        <f>IF(Table1[[#This Row],[Hospital name (Autofills)]]="","",IFERROR(($O88*((1+$G$9)^(CN$28)))*(AZ88),0))</f>
        <v/>
      </c>
      <c r="CO88" s="362" t="str">
        <f>IF(Table1[[#This Row],[Hospital name (Autofills)]]="","",IFERROR(($O88*((1+$G$9)^(CO$28)))*(BA88),0))</f>
        <v/>
      </c>
      <c r="CP88" s="362" t="str">
        <f>IF(Table1[[#This Row],[Hospital name (Autofills)]]="","",IFERROR(($O88*((1+$G$9)^(CP$28)))*(BB88),0))</f>
        <v/>
      </c>
      <c r="CQ88" s="362" t="str">
        <f>IF(Table1[[#This Row],[Hospital name (Autofills)]]="","",IFERROR(($O88*((1+$G$9)^(CQ$28)))*(BC88),0))</f>
        <v/>
      </c>
      <c r="CR88" s="362" t="str">
        <f>IF(Table1[[#This Row],[Hospital name (Autofills)]]="","",IFERROR(($O88*((1+$G$9)^(CR$28)))*(BD88),0))</f>
        <v/>
      </c>
      <c r="CS88" s="362" t="str">
        <f>IF(Table1[[#This Row],[Hospital name (Autofills)]]="","",IFERROR(($O88*((1+$G$9)^(CS$28)))*(BE88),0))</f>
        <v/>
      </c>
      <c r="CT88" s="362" t="str">
        <f>IF(Table1[[#This Row],[Hospital name (Autofills)]]="","",IFERROR(($O88*((1+$G$9)^(CT$28)))*(BF88),0))</f>
        <v/>
      </c>
      <c r="CU88" s="362" t="str">
        <f>IF(Table1[[#This Row],[Hospital name (Autofills)]]="","",IFERROR(($O88*((1+$G$9)^(CU$28)))*(BG88),0))</f>
        <v/>
      </c>
      <c r="CV88" s="371" t="str">
        <f>IF(Table1[[#This Row],[Hospital name (Autofills)]]="","",BH88-BR88)</f>
        <v/>
      </c>
      <c r="CW88" s="372" t="str">
        <f>IF(Table1[[#This Row],[Hospital name (Autofills)]]="","",BI88-BS88)</f>
        <v/>
      </c>
      <c r="CX88" s="372" t="str">
        <f>IF(Table1[[#This Row],[Hospital name (Autofills)]]="","",BJ88-BT88)</f>
        <v/>
      </c>
      <c r="CY88" s="372" t="str">
        <f>IF(Table1[[#This Row],[Hospital name (Autofills)]]="","",BK88-BU88)</f>
        <v/>
      </c>
      <c r="CZ88" s="372" t="str">
        <f>IF(Table1[[#This Row],[Hospital name (Autofills)]]="","",BL88-BV88)</f>
        <v/>
      </c>
      <c r="DA88" s="372" t="str">
        <f>IF(Table1[[#This Row],[Hospital name (Autofills)]]="","",BM88-BW88)</f>
        <v/>
      </c>
      <c r="DB88" s="372" t="str">
        <f>IF(Table1[[#This Row],[Hospital name (Autofills)]]="","",BN88-BX88)</f>
        <v/>
      </c>
      <c r="DC88" s="372" t="str">
        <f>IF(Table1[[#This Row],[Hospital name (Autofills)]]="","",BO88-BY88)</f>
        <v/>
      </c>
      <c r="DD88" s="372" t="str">
        <f>IF(Table1[[#This Row],[Hospital name (Autofills)]]="","",BP88-BZ88)</f>
        <v/>
      </c>
      <c r="DE88" s="373" t="str">
        <f>IF(Table1[[#This Row],[Hospital name (Autofills)]]="","",BQ88-CA88)</f>
        <v/>
      </c>
      <c r="DF88" s="375" t="str">
        <f>IF(Table1[[#This Row],[Hospital name (Autofills)]]="","",SUM(Table1[[#This Row],[Year 1 Savings with Price Growth Cap Alone (millions)]:[Year 10 Savings with Price Growth Cap Alone (millions)]]))</f>
        <v/>
      </c>
      <c r="DG88" s="376" t="str">
        <f>IF(Table1[[#This Row],[Hospital name (Autofills)]]="","",BH88-CB88)</f>
        <v/>
      </c>
      <c r="DH88" s="377" t="str">
        <f>IF(Table1[[#This Row],[Hospital name (Autofills)]]="","",BI88-CC88)</f>
        <v/>
      </c>
      <c r="DI88" s="377" t="str">
        <f>IF(Table1[[#This Row],[Hospital name (Autofills)]]="","",BJ88-CD88)</f>
        <v/>
      </c>
      <c r="DJ88" s="377" t="str">
        <f>IF(Table1[[#This Row],[Hospital name (Autofills)]]="","",BK88-CE88)</f>
        <v/>
      </c>
      <c r="DK88" s="377" t="str">
        <f>IF(Table1[[#This Row],[Hospital name (Autofills)]]="","",BL88-CF88)</f>
        <v/>
      </c>
      <c r="DL88" s="377" t="str">
        <f>IF(Table1[[#This Row],[Hospital name (Autofills)]]="","",BM88-CG88)</f>
        <v/>
      </c>
      <c r="DM88" s="377" t="str">
        <f>IF(Table1[[#This Row],[Hospital name (Autofills)]]="","",BN88-CH88)</f>
        <v/>
      </c>
      <c r="DN88" s="377" t="str">
        <f>IF(Table1[[#This Row],[Hospital name (Autofills)]]="","",BO88-CI88)</f>
        <v/>
      </c>
      <c r="DO88" s="377" t="str">
        <f>IF(Table1[[#This Row],[Hospital name (Autofills)]]="","",BP88-CJ88)</f>
        <v/>
      </c>
      <c r="DP88" s="377" t="str">
        <f>IF(Table1[[#This Row],[Hospital name (Autofills)]]="","",BQ88-CK88)</f>
        <v/>
      </c>
      <c r="DQ88" s="344" t="str">
        <f>IF(Table1[[#This Row],[Hospital name (Autofills)]]="","",SUM(Table1[[#This Row],[Year 1 Savings with Price Growth Cap + Price Cap (No Glide Path) (millions)]:[Year 10 Savings with Price Growth Cap + Price Cap (No Glide Path) (millions)]]))</f>
        <v/>
      </c>
      <c r="DR88" s="363" t="str">
        <f>IF(Table1[[#This Row],[Hospital name (Autofills)]]="","",BH88-CL88)</f>
        <v/>
      </c>
      <c r="DS88" s="364" t="str">
        <f>IF(Table1[[#This Row],[Hospital name (Autofills)]]="","",BI88-CM88)</f>
        <v/>
      </c>
      <c r="DT88" s="364" t="str">
        <f>IF(Table1[[#This Row],[Hospital name (Autofills)]]="","",BJ88-CN88)</f>
        <v/>
      </c>
      <c r="DU88" s="364" t="str">
        <f>IF(Table1[[#This Row],[Hospital name (Autofills)]]="","",BK88-CO88)</f>
        <v/>
      </c>
      <c r="DV88" s="364" t="str">
        <f>IF(Table1[[#This Row],[Hospital name (Autofills)]]="","",BL88-CP88)</f>
        <v/>
      </c>
      <c r="DW88" s="364" t="str">
        <f>IF(Table1[[#This Row],[Hospital name (Autofills)]]="","",BM88-CQ88)</f>
        <v/>
      </c>
      <c r="DX88" s="364" t="str">
        <f>IF(Table1[[#This Row],[Hospital name (Autofills)]]="","",BN88-CR88)</f>
        <v/>
      </c>
      <c r="DY88" s="364" t="str">
        <f>IF(Table1[[#This Row],[Hospital name (Autofills)]]="","",BO88-CS88)</f>
        <v/>
      </c>
      <c r="DZ88" s="364" t="str">
        <f>IF(Table1[[#This Row],[Hospital name (Autofills)]]="","",BP88-CT88)</f>
        <v/>
      </c>
      <c r="EA88" s="364" t="str">
        <f>IF(Table1[[#This Row],[Hospital name (Autofills)]]="","",BQ88-CU88)</f>
        <v/>
      </c>
      <c r="EB88" s="365" t="str">
        <f>IF(Table1[[#This Row],[Hospital name (Autofills)]]="","",SUM(Table1[[#This Row],[Year 1 Savings with Price Growth Cap + Price Cap Glide Path (millions)]:[Year 10 Savings with Price Growth Cap + Price Cap Glide Path (millions)]]))</f>
        <v/>
      </c>
      <c r="EC88" s="110"/>
      <c r="ED88" s="110"/>
      <c r="EE88" s="110"/>
      <c r="EF88" s="110"/>
      <c r="EG88" s="110"/>
      <c r="EH88" s="110"/>
      <c r="EI88" s="110"/>
      <c r="EJ88" s="110"/>
      <c r="EK88" s="111"/>
      <c r="ES88" s="110"/>
    </row>
    <row r="89" spans="2:149" s="112" customFormat="1" ht="12" customHeight="1">
      <c r="B89" s="292"/>
      <c r="C89" s="337" t="str">
        <f>IF(B89=0,"",_xlfn.XLOOKUP(B89,'4. User Repricing Data'!A:A,'4. User Repricing Data'!B:B,""))</f>
        <v/>
      </c>
      <c r="D89" s="292" t="str">
        <f>IF(B89=0,"",_xlfn.XLOOKUP(B89,'4. User Repricing Data'!A:A,'4. User Repricing Data'!D:D,""))</f>
        <v/>
      </c>
      <c r="E89" s="108" t="str">
        <f>IF(B89=0,"",_xlfn.XLOOKUP(B89,'4. User Repricing Data'!A:A,'4. User Repricing Data'!F:F,""))</f>
        <v/>
      </c>
      <c r="F89" s="338" t="str">
        <f>IF(B89=0,"",_xlfn.XLOOKUP(B89,'4. User Repricing Data'!A:A,'4. User Repricing Data'!E:E,""))</f>
        <v/>
      </c>
      <c r="G89" s="108" t="str">
        <f>IF(G$29="CAH",Table1[[#This Row],[CAH? (Y/N) (Autofills)]],"")</f>
        <v/>
      </c>
      <c r="H89" s="109" t="str">
        <f>IF(H$29="CAH",Table1[[#This Row],[CAH? (Y/N) (Autofills)]],"")</f>
        <v/>
      </c>
      <c r="I89" s="366" t="str">
        <f>IF(Table1[[#This Row],[Hospital name (Autofills)]]="","",IF(OR(AND(G89="Y",$G$17="Y"),AND(H89="Y",$G$18="Y")),"Y","N"))</f>
        <v/>
      </c>
      <c r="J89" s="366" t="str">
        <f>IF(Table1[[#This Row],[Hospital name (Autofills)]]="","",IF(OR(AND(G89="Y",$G$22="Y",$G$19="Y"),AND(H89="Y",$G$23="Y",$G$19="Y")),"Y","N"))</f>
        <v/>
      </c>
      <c r="K89" s="364" t="str">
        <f>IF(Table1[[#This Row],[Hospital name (Autofills)]]="","",_xlfn.XLOOKUP(B89,'4. User Repricing Data'!A:A,'4. User Repricing Data'!G:G))</f>
        <v/>
      </c>
      <c r="L89" s="364" t="str">
        <f>IF(Table1[[#This Row],[Hospital name (Autofills)]]="","",_xlfn.XLOOKUP(B89,'4. User Repricing Data'!A:A,'4. User Repricing Data'!H:H))</f>
        <v/>
      </c>
      <c r="M89" s="342" t="str">
        <f>IF(Table1[[#This Row],[Hospital name (Autofills)]]="","",((1+G$7)^G$6-1))</f>
        <v/>
      </c>
      <c r="N89" s="343" t="str">
        <f>IF(Table1[[#This Row],[Hospital name (Autofills)]]="","",IFERROR(K89*(1+Table1[[#This Row],[Cumulative Inflation Adjustment (Autofills)]]),0))</f>
        <v/>
      </c>
      <c r="O89" s="344" t="str">
        <f>IF(Table1[[#This Row],[Hospital name (Autofills)]]="","",IFERROR(L89*(1+Table1[[#This Row],[Cumulative Inflation Adjustment (Autofills)]]),0))</f>
        <v/>
      </c>
      <c r="P89" s="345" t="str">
        <f>IF(Table1[[#This Row],[Hospital name (Autofills)]]="","",IFERROR(N89/O89,0))</f>
        <v/>
      </c>
      <c r="Q89" s="346" t="str">
        <f>IF(Table1[[#This Row],[Hospital name (Autofills)]]="","",IFERROR(($N89*($G$10+1)^Q$28)/($O89*($G$9+1)^Q$28),0))</f>
        <v/>
      </c>
      <c r="R89" s="346" t="str">
        <f>IF(Table1[[#This Row],[Hospital name (Autofills)]]="","",IFERROR(($N89*($G$10+1)^R$28)/($O89*($G$9+1)^R$28),0))</f>
        <v/>
      </c>
      <c r="S89" s="346" t="str">
        <f>IF(Table1[[#This Row],[Hospital name (Autofills)]]="","",IFERROR(($N89*($G$10+1)^S$28)/($O89*($G$9+1)^S$28),0))</f>
        <v/>
      </c>
      <c r="T89" s="346" t="str">
        <f>IF(Table1[[#This Row],[Hospital name (Autofills)]]="","",IFERROR(($N89*($G$10+1)^T$28)/($O89*($G$9+1)^T$28),0))</f>
        <v/>
      </c>
      <c r="U89" s="346" t="str">
        <f>IF(Table1[[#This Row],[Hospital name (Autofills)]]="","",IFERROR(($N89*($G$10+1)^U$28)/($O89*($G$9+1)^U$28),0))</f>
        <v/>
      </c>
      <c r="V89" s="346" t="str">
        <f>IF(Table1[[#This Row],[Hospital name (Autofills)]]="","",IFERROR(($N89*($G$10+1)^V$28)/($O89*($G$9+1)^V$28),0))</f>
        <v/>
      </c>
      <c r="W89" s="346" t="str">
        <f>IF(Table1[[#This Row],[Hospital name (Autofills)]]="","",IFERROR(($N89*($G$10+1)^W$28)/($O89*($G$9+1)^W$28),0))</f>
        <v/>
      </c>
      <c r="X89" s="346" t="str">
        <f>IF(Table1[[#This Row],[Hospital name (Autofills)]]="","",IFERROR(($N89*($G$10+1)^X$28)/($O89*($G$9+1)^X$28),0))</f>
        <v/>
      </c>
      <c r="Y89" s="346" t="str">
        <f>IF(Table1[[#This Row],[Hospital name (Autofills)]]="","",IFERROR(($N89*($G$10+1)^Y$28)/($O89*($G$9+1)^Y$28),0))</f>
        <v/>
      </c>
      <c r="Z89" s="346" t="str">
        <f>IF(Table1[[#This Row],[Hospital name (Autofills)]]="","",IFERROR(($N89*($G$10+1)^Z$28)/($O89*($G$9+1)^Z$28),0))</f>
        <v/>
      </c>
      <c r="AA89" s="345" t="str">
        <f>IF(Table1[[#This Row],[Hospital name (Autofills)]]="","",IFERROR(N89/O89,0))</f>
        <v/>
      </c>
      <c r="AB89" s="368" t="str">
        <f>IF(Table1[[#This Row],[Hospital name (Autofills)]]="","",IFERROR(IF($J89="Y",Q89,IF($G$19="N",Q89,($N89*($G$10+1)^IF(AB$28&lt;$G$21,AB$28,$G$21-1)*($G$20+1)^(MAX((AB$28-$G$21+1),0)))/($O89*($G$9+1)^AB$28))),0))</f>
        <v/>
      </c>
      <c r="AC89" s="368" t="str">
        <f>IF(Table1[[#This Row],[Hospital name (Autofills)]]="","",IFERROR(IF($J89="Y",R89,IF($G$19="N",R89,($N89*($G$10+1)^IF(AC$28&lt;$G$21,AC$28,$G$21-1)*($G$20+1)^(MAX((AC$28-$G$21+1),0)))/($O89*($G$9+1)^AC$28))),0))</f>
        <v/>
      </c>
      <c r="AD89" s="368" t="str">
        <f>IF(Table1[[#This Row],[Hospital name (Autofills)]]="","",IFERROR(IF($J89="Y",S89,IF($G$19="N",S89,($N89*($G$10+1)^IF(AD$28&lt;$G$21,AD$28,$G$21-1)*($G$20+1)^(MAX((AD$28-$G$21+1),0)))/($O89*($G$9+1)^AD$28))),0))</f>
        <v/>
      </c>
      <c r="AE89" s="368" t="str">
        <f>IF(Table1[[#This Row],[Hospital name (Autofills)]]="","",IFERROR(IF($J89="Y",T89,IF($G$19="N",T89,($N89*($G$10+1)^IF(AE$28&lt;$G$21,AE$28,$G$21-1)*($G$20+1)^(MAX((AE$28-$G$21+1),0)))/($O89*($G$9+1)^AE$28))),0))</f>
        <v/>
      </c>
      <c r="AF89" s="368" t="str">
        <f>IF(Table1[[#This Row],[Hospital name (Autofills)]]="","",IFERROR(IF($J89="Y",U89,IF($G$19="N",U89,($N89*($G$10+1)^IF(AF$28&lt;$G$21,AF$28,$G$21-1)*($G$20+1)^(MAX((AF$28-$G$21+1),0)))/($O89*($G$9+1)^AF$28))),0))</f>
        <v/>
      </c>
      <c r="AG89" s="368" t="str">
        <f>IF(Table1[[#This Row],[Hospital name (Autofills)]]="","",IFERROR(IF($J89="Y",V89,IF($G$19="N",V89,($N89*($G$10+1)^IF(AG$28&lt;$G$21,AG$28,$G$21-1)*($G$20+1)^(MAX((AG$28-$G$21+1),0)))/($O89*($G$9+1)^AG$28))),0))</f>
        <v/>
      </c>
      <c r="AH89" s="368" t="str">
        <f>IF(Table1[[#This Row],[Hospital name (Autofills)]]="","",IFERROR(IF($J89="Y",W89,IF($G$19="N",W89,($N89*($G$10+1)^IF(AH$28&lt;$G$21,AH$28,$G$21-1)*($G$20+1)^(MAX((AH$28-$G$21+1),0)))/($O89*($G$9+1)^AH$28))),0))</f>
        <v/>
      </c>
      <c r="AI89" s="368" t="str">
        <f>IF(Table1[[#This Row],[Hospital name (Autofills)]]="","",IFERROR(IF($J89="Y",X89,IF($G$19="N",X89,($N89*($G$10+1)^IF(AI$28&lt;$G$21,AI$28,$G$21-1)*($G$20+1)^(MAX((AI$28-$G$21+1),0)))/($O89*($G$9+1)^AI$28))),0))</f>
        <v/>
      </c>
      <c r="AJ89" s="368" t="str">
        <f>IF(Table1[[#This Row],[Hospital name (Autofills)]]="","",IFERROR(IF($J89="Y",Y89,IF($G$19="N",Y89,($N89*($G$10+1)^IF(AJ$28&lt;$G$21,AJ$28,$G$21-1)*($G$20+1)^(MAX((AJ$28-$G$21+1),0)))/($O89*($G$9+1)^AJ$28))),0))</f>
        <v/>
      </c>
      <c r="AK89" s="368" t="str">
        <f>IF(Table1[[#This Row],[Hospital name (Autofills)]]="","",IFERROR(IF($J89="Y",Z89,IF($G$19="N",Z89,($N89*($G$10+1)^IF(AK$28&lt;$G$21,AK$28,$G$21-1)*($G$20+1)^(MAX((AK$28-$G$21+1),0)))/($O89*($G$9+1)^AK$28))),0))</f>
        <v/>
      </c>
      <c r="AL89" s="349" t="str">
        <f t="shared" si="0"/>
        <v/>
      </c>
      <c r="AM89" s="350" t="str">
        <f>IF(Table1[[#This Row],[Hospital name (Autofills)]]="","",IF(AND($I89="Y", $G$17="Y"), AB89,
    IF(OR(AND($G$13="Y", AM$28 &gt;= $G$14), $G$13="N"),
        IF(OR(AB89 &gt;= $G$12, AL89 = $G$12),
            $G$12,
            AB89),
        AB89))
)</f>
        <v/>
      </c>
      <c r="AN89" s="350" t="str">
        <f>IF(Table1[[#This Row],[Hospital name (Autofills)]]="","",IF(AND($I89="Y", $G$17="Y"), AC89,
    IF(OR(AND($G$13="Y", AN$28 &gt;= $G$14), $G$13="N"),
        IF(OR(AC89 &gt;= $G$12, AM89 = $G$12),
            $G$12,
            AC89),
        AC89)
))</f>
        <v/>
      </c>
      <c r="AO89" s="350" t="str">
        <f>IF(Table1[[#This Row],[Hospital name (Autofills)]]="","",IF(AND($I89="Y", $G$17="Y"), AD89,
    IF(OR(AND($G$13="Y", AO$28 &gt;= $G$14), $G$13="N"),
        IF(OR(AD89 &gt;= $G$12, AN89 = $G$12),
            MIN(AD89,$G$12),
            AD89),
        AD89)
))</f>
        <v/>
      </c>
      <c r="AP89" s="350" t="str">
        <f>IF(Table1[[#This Row],[Hospital name (Autofills)]]="","",IF(AND($I89="Y", $G$17="Y"), AE89,
    IF(OR(AND($G$13="Y", AP$28 &gt;= $G$14), $G$13="N"),
        IF(OR(AE89 &gt;= $G$12, AO89 = $G$12),
            MIN(AE89,$G$12),
            AE89),
        AE89)
))</f>
        <v/>
      </c>
      <c r="AQ89" s="350" t="str">
        <f>IF(Table1[[#This Row],[Hospital name (Autofills)]]="","",IF(AND($I89="Y", $G$17="Y"), AF89,
    IF(OR(AND($G$13="Y", AQ$28 &gt;= $G$14), $G$13="N"),
        IF(OR(AF89 &gt;= $G$12, AP89 = $G$12),
            MIN(AF89,$G$12),
            AF89),
        AF89)
))</f>
        <v/>
      </c>
      <c r="AR89" s="350" t="str">
        <f>IF(Table1[[#This Row],[Hospital name (Autofills)]]="","",IF(AND($I89="Y", $G$17="Y"), AG89,
    IF(OR(AND($G$13="Y", AR$28 &gt;= $G$14), $G$13="N"),
        IF(OR(AG89 &gt;= $G$12, AQ89 = $G$12),
            MIN(AG89,$G$12),
            AG89),
        AG89)
))</f>
        <v/>
      </c>
      <c r="AS89" s="350" t="str">
        <f>IF(Table1[[#This Row],[Hospital name (Autofills)]]="","",IF(AND($I89="Y", $G$17="Y"), AH89,
    IF(OR(AND($G$13="Y", AS$28 &gt;= $G$14), $G$13="N"),
        IF(OR(AH89 &gt;= $G$12, AR89 = $G$12),
            MIN(AH89,$G$12),
            AH89),
        AH89)
))</f>
        <v/>
      </c>
      <c r="AT89" s="350" t="str">
        <f>IF(Table1[[#This Row],[Hospital name (Autofills)]]="","",IF(AND($I89="Y", $G$17="Y"), AI89,
    IF(OR(AND($G$13="Y", AT$28 &gt;= $G$14), $G$13="N"),
        IF(OR(AI89 &gt;= $G$12, AS89 = $G$12),
            MIN(AI89,$G$12),
            AI89),
        AI89)
))</f>
        <v/>
      </c>
      <c r="AU89" s="350" t="str">
        <f>IF(Table1[[#This Row],[Hospital name (Autofills)]]="","",IF(AND($I89="Y", $G$17="Y"), AJ89,
    IF(OR(AND($G$13="Y", AU$28 &gt;= $G$14), $G$13="N"),
        IF(OR(AJ89 &gt;= $G$12, AT89 = $G$12),
            MIN(AJ89,$G$12),
            AJ89),
        AJ89)
))</f>
        <v/>
      </c>
      <c r="AV89" s="350" t="str">
        <f>IF(Table1[[#This Row],[Hospital name (Autofills)]]="","",IF(AND($I89="Y", $G$17="Y"), AK89,
    IF(OR(AND($G$13="Y", AV$28 &gt;= $G$14), $G$13="N"),
        IF(OR(AK89 &gt;= $G$12, AU89 = $G$12),
            MIN(AK89,$G$12),
            AK89),
        AK89)
))</f>
        <v/>
      </c>
      <c r="AW89" s="345" t="str">
        <f>IFERROR(Table1[[#This Row],[Year 0 Relative Price]],"")</f>
        <v/>
      </c>
      <c r="AX89" s="350" t="str">
        <f t="shared" si="11"/>
        <v/>
      </c>
      <c r="AY89" s="350" t="str">
        <f t="shared" si="12"/>
        <v/>
      </c>
      <c r="AZ89" s="350" t="str">
        <f t="shared" si="13"/>
        <v/>
      </c>
      <c r="BA89" s="350" t="str">
        <f t="shared" si="14"/>
        <v/>
      </c>
      <c r="BB89" s="350" t="str">
        <f t="shared" si="15"/>
        <v/>
      </c>
      <c r="BC89" s="350" t="str">
        <f t="shared" si="16"/>
        <v/>
      </c>
      <c r="BD89" s="350" t="str">
        <f t="shared" si="17"/>
        <v/>
      </c>
      <c r="BE89" s="350" t="str">
        <f t="shared" si="18"/>
        <v/>
      </c>
      <c r="BF89" s="350" t="str">
        <f t="shared" si="19"/>
        <v/>
      </c>
      <c r="BG89" s="351" t="str">
        <f t="shared" si="20"/>
        <v/>
      </c>
      <c r="BH89" s="352" t="str">
        <f>IF(Table1[[#This Row],[Hospital name (Autofills)]]="","",IFERROR($N89*($G$10+1)^BH$28,0))</f>
        <v/>
      </c>
      <c r="BI89" s="353" t="str">
        <f>IF(Table1[[#This Row],[Hospital name (Autofills)]]="","",IFERROR($N89*($G$10+1)^BI$28,0))</f>
        <v/>
      </c>
      <c r="BJ89" s="353" t="str">
        <f>IF(Table1[[#This Row],[Hospital name (Autofills)]]="","",IFERROR($N89*($G$10+1)^BJ$28,0))</f>
        <v/>
      </c>
      <c r="BK89" s="353" t="str">
        <f>IF(Table1[[#This Row],[Hospital name (Autofills)]]="","",IFERROR($N89*($G$10+1)^BK$28,0))</f>
        <v/>
      </c>
      <c r="BL89" s="353" t="str">
        <f>IF(Table1[[#This Row],[Hospital name (Autofills)]]="","",IFERROR($N89*($G$10+1)^BL$28,0))</f>
        <v/>
      </c>
      <c r="BM89" s="353" t="str">
        <f>IF(Table1[[#This Row],[Hospital name (Autofills)]]="","",IFERROR($N89*($G$10+1)^BM$28,0))</f>
        <v/>
      </c>
      <c r="BN89" s="353" t="str">
        <f>IF(Table1[[#This Row],[Hospital name (Autofills)]]="","",IFERROR($N89*($G$10+1)^BN$28,0))</f>
        <v/>
      </c>
      <c r="BO89" s="353" t="str">
        <f>IF(Table1[[#This Row],[Hospital name (Autofills)]]="","",IFERROR($N89*($G$10+1)^BO$28,0))</f>
        <v/>
      </c>
      <c r="BP89" s="353" t="str">
        <f>IF(Table1[[#This Row],[Hospital name (Autofills)]]="","",IFERROR($N89*($G$10+1)^BP$28,0))</f>
        <v/>
      </c>
      <c r="BQ89" s="354" t="str">
        <f>IF(Table1[[#This Row],[Hospital name (Autofills)]]="","",IFERROR($N89*($G$10+1)^BQ$28,0))</f>
        <v/>
      </c>
      <c r="BR89" s="357" t="str">
        <f>IF(Table1[[#This Row],[Hospital name (Autofills)]]="","",IFERROR(($O89*((1+$G$9)^(BR$28)))*(AB89),0))</f>
        <v/>
      </c>
      <c r="BS89" s="362" t="str">
        <f>IF(Table1[[#This Row],[Hospital name (Autofills)]]="","",IFERROR(($O89*((1+$G$9)^(BS$28)))*(AC89),0))</f>
        <v/>
      </c>
      <c r="BT89" s="362" t="str">
        <f>IF(Table1[[#This Row],[Hospital name (Autofills)]]="","",IFERROR(($O89*((1+$G$9)^(BT$28)))*(AD89),0))</f>
        <v/>
      </c>
      <c r="BU89" s="362" t="str">
        <f>IF(Table1[[#This Row],[Hospital name (Autofills)]]="","",IFERROR(($O89*((1+$G$9)^(BU$28)))*(AE89),0))</f>
        <v/>
      </c>
      <c r="BV89" s="362" t="str">
        <f>IF(Table1[[#This Row],[Hospital name (Autofills)]]="","",IFERROR(($O89*((1+$G$9)^(BV$28)))*(AF89),0))</f>
        <v/>
      </c>
      <c r="BW89" s="362" t="str">
        <f>IF(Table1[[#This Row],[Hospital name (Autofills)]]="","",IFERROR(($O89*((1+$G$9)^(BW$28)))*(AG89),0))</f>
        <v/>
      </c>
      <c r="BX89" s="362" t="str">
        <f>IF(Table1[[#This Row],[Hospital name (Autofills)]]="","",IFERROR(($O89*((1+$G$9)^(BX$28)))*(AH89),0))</f>
        <v/>
      </c>
      <c r="BY89" s="362" t="str">
        <f>IF(Table1[[#This Row],[Hospital name (Autofills)]]="","",IFERROR(($O89*((1+$G$9)^(BY$28)))*(AI89),0))</f>
        <v/>
      </c>
      <c r="BZ89" s="362" t="str">
        <f>IF(Table1[[#This Row],[Hospital name (Autofills)]]="","",IFERROR(($O89*((1+$G$9)^(BZ$28)))*(AJ89),0))</f>
        <v/>
      </c>
      <c r="CA89" s="370" t="str">
        <f>IF(Table1[[#This Row],[Hospital name (Autofills)]]="","",IFERROR(($O89*((1+$G$9)^(CA$28)))*(AK89),0))</f>
        <v/>
      </c>
      <c r="CB89" s="343" t="str">
        <f>IF(Table1[[#This Row],[Hospital name (Autofills)]]="","",IFERROR(($O89*((1+$G$9)^(CB$28)))*(AM89),0))</f>
        <v/>
      </c>
      <c r="CC89" s="362" t="str">
        <f>IF(Table1[[#This Row],[Hospital name (Autofills)]]="","",IFERROR(($O89*((1+$G$9)^(CC$28)))*(AN89),0))</f>
        <v/>
      </c>
      <c r="CD89" s="362" t="str">
        <f>IF(Table1[[#This Row],[Hospital name (Autofills)]]="","",IFERROR(($O89*((1+$G$9)^(CD$28)))*(AO89),0))</f>
        <v/>
      </c>
      <c r="CE89" s="362" t="str">
        <f>IF(Table1[[#This Row],[Hospital name (Autofills)]]="","",IFERROR(($O89*((1+$G$9)^(CE$28)))*(AP89),0))</f>
        <v/>
      </c>
      <c r="CF89" s="362" t="str">
        <f>IF(Table1[[#This Row],[Hospital name (Autofills)]]="","",IFERROR(($O89*((1+$G$9)^(CF$28)))*(AQ89),0))</f>
        <v/>
      </c>
      <c r="CG89" s="362" t="str">
        <f>IF(Table1[[#This Row],[Hospital name (Autofills)]]="","",IFERROR(($O89*((1+$G$9)^(CG$28)))*(AR89),0))</f>
        <v/>
      </c>
      <c r="CH89" s="362" t="str">
        <f>IF(Table1[[#This Row],[Hospital name (Autofills)]]="","",IFERROR(($O89*((1+$G$9)^(CH$28)))*(AS89),0))</f>
        <v/>
      </c>
      <c r="CI89" s="362" t="str">
        <f>IF(Table1[[#This Row],[Hospital name (Autofills)]]="","",IFERROR(($O89*((1+$G$9)^(CI$28)))*(AT89),0))</f>
        <v/>
      </c>
      <c r="CJ89" s="362" t="str">
        <f>IF(Table1[[#This Row],[Hospital name (Autofills)]]="","",IFERROR(($O89*((1+$G$9)^(CJ$28)))*(AU89),0))</f>
        <v/>
      </c>
      <c r="CK89" s="344" t="str">
        <f>IF(Table1[[#This Row],[Hospital name (Autofills)]]="","",IFERROR(($O89*((1+$G$9)^(CK$28)))*(AV89),0))</f>
        <v/>
      </c>
      <c r="CL89" s="357" t="str">
        <f>IF(Table1[[#This Row],[Hospital name (Autofills)]]="","",IFERROR(($O89*((1+$G$9)^(CL$28)))*(AX89),0))</f>
        <v/>
      </c>
      <c r="CM89" s="362" t="str">
        <f>IF(Table1[[#This Row],[Hospital name (Autofills)]]="","",IFERROR(($O89*((1+$G$9)^(CM$28)))*(AY89),0))</f>
        <v/>
      </c>
      <c r="CN89" s="362" t="str">
        <f>IF(Table1[[#This Row],[Hospital name (Autofills)]]="","",IFERROR(($O89*((1+$G$9)^(CN$28)))*(AZ89),0))</f>
        <v/>
      </c>
      <c r="CO89" s="362" t="str">
        <f>IF(Table1[[#This Row],[Hospital name (Autofills)]]="","",IFERROR(($O89*((1+$G$9)^(CO$28)))*(BA89),0))</f>
        <v/>
      </c>
      <c r="CP89" s="362" t="str">
        <f>IF(Table1[[#This Row],[Hospital name (Autofills)]]="","",IFERROR(($O89*((1+$G$9)^(CP$28)))*(BB89),0))</f>
        <v/>
      </c>
      <c r="CQ89" s="362" t="str">
        <f>IF(Table1[[#This Row],[Hospital name (Autofills)]]="","",IFERROR(($O89*((1+$G$9)^(CQ$28)))*(BC89),0))</f>
        <v/>
      </c>
      <c r="CR89" s="362" t="str">
        <f>IF(Table1[[#This Row],[Hospital name (Autofills)]]="","",IFERROR(($O89*((1+$G$9)^(CR$28)))*(BD89),0))</f>
        <v/>
      </c>
      <c r="CS89" s="362" t="str">
        <f>IF(Table1[[#This Row],[Hospital name (Autofills)]]="","",IFERROR(($O89*((1+$G$9)^(CS$28)))*(BE89),0))</f>
        <v/>
      </c>
      <c r="CT89" s="362" t="str">
        <f>IF(Table1[[#This Row],[Hospital name (Autofills)]]="","",IFERROR(($O89*((1+$G$9)^(CT$28)))*(BF89),0))</f>
        <v/>
      </c>
      <c r="CU89" s="362" t="str">
        <f>IF(Table1[[#This Row],[Hospital name (Autofills)]]="","",IFERROR(($O89*((1+$G$9)^(CU$28)))*(BG89),0))</f>
        <v/>
      </c>
      <c r="CV89" s="371" t="str">
        <f>IF(Table1[[#This Row],[Hospital name (Autofills)]]="","",BH89-BR89)</f>
        <v/>
      </c>
      <c r="CW89" s="372" t="str">
        <f>IF(Table1[[#This Row],[Hospital name (Autofills)]]="","",BI89-BS89)</f>
        <v/>
      </c>
      <c r="CX89" s="372" t="str">
        <f>IF(Table1[[#This Row],[Hospital name (Autofills)]]="","",BJ89-BT89)</f>
        <v/>
      </c>
      <c r="CY89" s="372" t="str">
        <f>IF(Table1[[#This Row],[Hospital name (Autofills)]]="","",BK89-BU89)</f>
        <v/>
      </c>
      <c r="CZ89" s="372" t="str">
        <f>IF(Table1[[#This Row],[Hospital name (Autofills)]]="","",BL89-BV89)</f>
        <v/>
      </c>
      <c r="DA89" s="372" t="str">
        <f>IF(Table1[[#This Row],[Hospital name (Autofills)]]="","",BM89-BW89)</f>
        <v/>
      </c>
      <c r="DB89" s="372" t="str">
        <f>IF(Table1[[#This Row],[Hospital name (Autofills)]]="","",BN89-BX89)</f>
        <v/>
      </c>
      <c r="DC89" s="372" t="str">
        <f>IF(Table1[[#This Row],[Hospital name (Autofills)]]="","",BO89-BY89)</f>
        <v/>
      </c>
      <c r="DD89" s="372" t="str">
        <f>IF(Table1[[#This Row],[Hospital name (Autofills)]]="","",BP89-BZ89)</f>
        <v/>
      </c>
      <c r="DE89" s="373" t="str">
        <f>IF(Table1[[#This Row],[Hospital name (Autofills)]]="","",BQ89-CA89)</f>
        <v/>
      </c>
      <c r="DF89" s="375" t="str">
        <f>IF(Table1[[#This Row],[Hospital name (Autofills)]]="","",SUM(Table1[[#This Row],[Year 1 Savings with Price Growth Cap Alone (millions)]:[Year 10 Savings with Price Growth Cap Alone (millions)]]))</f>
        <v/>
      </c>
      <c r="DG89" s="376" t="str">
        <f>IF(Table1[[#This Row],[Hospital name (Autofills)]]="","",BH89-CB89)</f>
        <v/>
      </c>
      <c r="DH89" s="377" t="str">
        <f>IF(Table1[[#This Row],[Hospital name (Autofills)]]="","",BI89-CC89)</f>
        <v/>
      </c>
      <c r="DI89" s="377" t="str">
        <f>IF(Table1[[#This Row],[Hospital name (Autofills)]]="","",BJ89-CD89)</f>
        <v/>
      </c>
      <c r="DJ89" s="377" t="str">
        <f>IF(Table1[[#This Row],[Hospital name (Autofills)]]="","",BK89-CE89)</f>
        <v/>
      </c>
      <c r="DK89" s="377" t="str">
        <f>IF(Table1[[#This Row],[Hospital name (Autofills)]]="","",BL89-CF89)</f>
        <v/>
      </c>
      <c r="DL89" s="377" t="str">
        <f>IF(Table1[[#This Row],[Hospital name (Autofills)]]="","",BM89-CG89)</f>
        <v/>
      </c>
      <c r="DM89" s="377" t="str">
        <f>IF(Table1[[#This Row],[Hospital name (Autofills)]]="","",BN89-CH89)</f>
        <v/>
      </c>
      <c r="DN89" s="377" t="str">
        <f>IF(Table1[[#This Row],[Hospital name (Autofills)]]="","",BO89-CI89)</f>
        <v/>
      </c>
      <c r="DO89" s="377" t="str">
        <f>IF(Table1[[#This Row],[Hospital name (Autofills)]]="","",BP89-CJ89)</f>
        <v/>
      </c>
      <c r="DP89" s="377" t="str">
        <f>IF(Table1[[#This Row],[Hospital name (Autofills)]]="","",BQ89-CK89)</f>
        <v/>
      </c>
      <c r="DQ89" s="344" t="str">
        <f>IF(Table1[[#This Row],[Hospital name (Autofills)]]="","",SUM(Table1[[#This Row],[Year 1 Savings with Price Growth Cap + Price Cap (No Glide Path) (millions)]:[Year 10 Savings with Price Growth Cap + Price Cap (No Glide Path) (millions)]]))</f>
        <v/>
      </c>
      <c r="DR89" s="363" t="str">
        <f>IF(Table1[[#This Row],[Hospital name (Autofills)]]="","",BH89-CL89)</f>
        <v/>
      </c>
      <c r="DS89" s="364" t="str">
        <f>IF(Table1[[#This Row],[Hospital name (Autofills)]]="","",BI89-CM89)</f>
        <v/>
      </c>
      <c r="DT89" s="364" t="str">
        <f>IF(Table1[[#This Row],[Hospital name (Autofills)]]="","",BJ89-CN89)</f>
        <v/>
      </c>
      <c r="DU89" s="364" t="str">
        <f>IF(Table1[[#This Row],[Hospital name (Autofills)]]="","",BK89-CO89)</f>
        <v/>
      </c>
      <c r="DV89" s="364" t="str">
        <f>IF(Table1[[#This Row],[Hospital name (Autofills)]]="","",BL89-CP89)</f>
        <v/>
      </c>
      <c r="DW89" s="364" t="str">
        <f>IF(Table1[[#This Row],[Hospital name (Autofills)]]="","",BM89-CQ89)</f>
        <v/>
      </c>
      <c r="DX89" s="364" t="str">
        <f>IF(Table1[[#This Row],[Hospital name (Autofills)]]="","",BN89-CR89)</f>
        <v/>
      </c>
      <c r="DY89" s="364" t="str">
        <f>IF(Table1[[#This Row],[Hospital name (Autofills)]]="","",BO89-CS89)</f>
        <v/>
      </c>
      <c r="DZ89" s="364" t="str">
        <f>IF(Table1[[#This Row],[Hospital name (Autofills)]]="","",BP89-CT89)</f>
        <v/>
      </c>
      <c r="EA89" s="364" t="str">
        <f>IF(Table1[[#This Row],[Hospital name (Autofills)]]="","",BQ89-CU89)</f>
        <v/>
      </c>
      <c r="EB89" s="365" t="str">
        <f>IF(Table1[[#This Row],[Hospital name (Autofills)]]="","",SUM(Table1[[#This Row],[Year 1 Savings with Price Growth Cap + Price Cap Glide Path (millions)]:[Year 10 Savings with Price Growth Cap + Price Cap Glide Path (millions)]]))</f>
        <v/>
      </c>
      <c r="EC89" s="113"/>
      <c r="ED89" s="113"/>
      <c r="EE89" s="113"/>
      <c r="EF89" s="113"/>
      <c r="EG89" s="113"/>
    </row>
    <row r="90" spans="2:149" s="112" customFormat="1" ht="12" customHeight="1">
      <c r="B90" s="292"/>
      <c r="C90" s="337" t="str">
        <f>IF(B90=0,"",_xlfn.XLOOKUP(B90,'4. User Repricing Data'!A:A,'4. User Repricing Data'!B:B,""))</f>
        <v/>
      </c>
      <c r="D90" s="292" t="str">
        <f>IF(B90=0,"",_xlfn.XLOOKUP(B90,'4. User Repricing Data'!A:A,'4. User Repricing Data'!D:D,""))</f>
        <v/>
      </c>
      <c r="E90" s="108" t="str">
        <f>IF(B90=0,"",_xlfn.XLOOKUP(B90,'4. User Repricing Data'!A:A,'4. User Repricing Data'!F:F,""))</f>
        <v/>
      </c>
      <c r="F90" s="338" t="str">
        <f>IF(B90=0,"",_xlfn.XLOOKUP(B90,'4. User Repricing Data'!A:A,'4. User Repricing Data'!E:E,""))</f>
        <v/>
      </c>
      <c r="G90" s="108" t="str">
        <f>IF(G$29="CAH",Table1[[#This Row],[CAH? (Y/N) (Autofills)]],"")</f>
        <v/>
      </c>
      <c r="H90" s="109" t="str">
        <f>IF(H$29="CAH",Table1[[#This Row],[CAH? (Y/N) (Autofills)]],"")</f>
        <v/>
      </c>
      <c r="I90" s="366" t="str">
        <f>IF(Table1[[#This Row],[Hospital name (Autofills)]]="","",IF(OR(AND(G90="Y",$G$17="Y"),AND(H90="Y",$G$18="Y")),"Y","N"))</f>
        <v/>
      </c>
      <c r="J90" s="366" t="str">
        <f>IF(Table1[[#This Row],[Hospital name (Autofills)]]="","",IF(OR(AND(G90="Y",$G$22="Y",$G$19="Y"),AND(H90="Y",$G$23="Y",$G$19="Y")),"Y","N"))</f>
        <v/>
      </c>
      <c r="K90" s="364" t="str">
        <f>IF(Table1[[#This Row],[Hospital name (Autofills)]]="","",_xlfn.XLOOKUP(B90,'4. User Repricing Data'!A:A,'4. User Repricing Data'!G:G))</f>
        <v/>
      </c>
      <c r="L90" s="364" t="str">
        <f>IF(Table1[[#This Row],[Hospital name (Autofills)]]="","",_xlfn.XLOOKUP(B90,'4. User Repricing Data'!A:A,'4. User Repricing Data'!H:H))</f>
        <v/>
      </c>
      <c r="M90" s="342" t="str">
        <f>IF(Table1[[#This Row],[Hospital name (Autofills)]]="","",((1+G$7)^G$6-1))</f>
        <v/>
      </c>
      <c r="N90" s="343" t="str">
        <f>IF(Table1[[#This Row],[Hospital name (Autofills)]]="","",IFERROR(K90*(1+Table1[[#This Row],[Cumulative Inflation Adjustment (Autofills)]]),0))</f>
        <v/>
      </c>
      <c r="O90" s="344" t="str">
        <f>IF(Table1[[#This Row],[Hospital name (Autofills)]]="","",IFERROR(L90*(1+Table1[[#This Row],[Cumulative Inflation Adjustment (Autofills)]]),0))</f>
        <v/>
      </c>
      <c r="P90" s="345" t="str">
        <f>IF(Table1[[#This Row],[Hospital name (Autofills)]]="","",IFERROR(N90/O90,0))</f>
        <v/>
      </c>
      <c r="Q90" s="346" t="str">
        <f>IF(Table1[[#This Row],[Hospital name (Autofills)]]="","",IFERROR(($N90*($G$10+1)^Q$28)/($O90*($G$9+1)^Q$28),0))</f>
        <v/>
      </c>
      <c r="R90" s="346" t="str">
        <f>IF(Table1[[#This Row],[Hospital name (Autofills)]]="","",IFERROR(($N90*($G$10+1)^R$28)/($O90*($G$9+1)^R$28),0))</f>
        <v/>
      </c>
      <c r="S90" s="346" t="str">
        <f>IF(Table1[[#This Row],[Hospital name (Autofills)]]="","",IFERROR(($N90*($G$10+1)^S$28)/($O90*($G$9+1)^S$28),0))</f>
        <v/>
      </c>
      <c r="T90" s="346" t="str">
        <f>IF(Table1[[#This Row],[Hospital name (Autofills)]]="","",IFERROR(($N90*($G$10+1)^T$28)/($O90*($G$9+1)^T$28),0))</f>
        <v/>
      </c>
      <c r="U90" s="346" t="str">
        <f>IF(Table1[[#This Row],[Hospital name (Autofills)]]="","",IFERROR(($N90*($G$10+1)^U$28)/($O90*($G$9+1)^U$28),0))</f>
        <v/>
      </c>
      <c r="V90" s="346" t="str">
        <f>IF(Table1[[#This Row],[Hospital name (Autofills)]]="","",IFERROR(($N90*($G$10+1)^V$28)/($O90*($G$9+1)^V$28),0))</f>
        <v/>
      </c>
      <c r="W90" s="346" t="str">
        <f>IF(Table1[[#This Row],[Hospital name (Autofills)]]="","",IFERROR(($N90*($G$10+1)^W$28)/($O90*($G$9+1)^W$28),0))</f>
        <v/>
      </c>
      <c r="X90" s="346" t="str">
        <f>IF(Table1[[#This Row],[Hospital name (Autofills)]]="","",IFERROR(($N90*($G$10+1)^X$28)/($O90*($G$9+1)^X$28),0))</f>
        <v/>
      </c>
      <c r="Y90" s="346" t="str">
        <f>IF(Table1[[#This Row],[Hospital name (Autofills)]]="","",IFERROR(($N90*($G$10+1)^Y$28)/($O90*($G$9+1)^Y$28),0))</f>
        <v/>
      </c>
      <c r="Z90" s="346" t="str">
        <f>IF(Table1[[#This Row],[Hospital name (Autofills)]]="","",IFERROR(($N90*($G$10+1)^Z$28)/($O90*($G$9+1)^Z$28),0))</f>
        <v/>
      </c>
      <c r="AA90" s="345" t="str">
        <f>IF(Table1[[#This Row],[Hospital name (Autofills)]]="","",IFERROR(N90/O90,0))</f>
        <v/>
      </c>
      <c r="AB90" s="368" t="str">
        <f>IF(Table1[[#This Row],[Hospital name (Autofills)]]="","",IFERROR(IF($J90="Y",Q90,IF($G$19="N",Q90,($N90*($G$10+1)^IF(AB$28&lt;$G$21,AB$28,$G$21-1)*($G$20+1)^(MAX((AB$28-$G$21+1),0)))/($O90*($G$9+1)^AB$28))),0))</f>
        <v/>
      </c>
      <c r="AC90" s="368" t="str">
        <f>IF(Table1[[#This Row],[Hospital name (Autofills)]]="","",IFERROR(IF($J90="Y",R90,IF($G$19="N",R90,($N90*($G$10+1)^IF(AC$28&lt;$G$21,AC$28,$G$21-1)*($G$20+1)^(MAX((AC$28-$G$21+1),0)))/($O90*($G$9+1)^AC$28))),0))</f>
        <v/>
      </c>
      <c r="AD90" s="368" t="str">
        <f>IF(Table1[[#This Row],[Hospital name (Autofills)]]="","",IFERROR(IF($J90="Y",S90,IF($G$19="N",S90,($N90*($G$10+1)^IF(AD$28&lt;$G$21,AD$28,$G$21-1)*($G$20+1)^(MAX((AD$28-$G$21+1),0)))/($O90*($G$9+1)^AD$28))),0))</f>
        <v/>
      </c>
      <c r="AE90" s="368" t="str">
        <f>IF(Table1[[#This Row],[Hospital name (Autofills)]]="","",IFERROR(IF($J90="Y",T90,IF($G$19="N",T90,($N90*($G$10+1)^IF(AE$28&lt;$G$21,AE$28,$G$21-1)*($G$20+1)^(MAX((AE$28-$G$21+1),0)))/($O90*($G$9+1)^AE$28))),0))</f>
        <v/>
      </c>
      <c r="AF90" s="368" t="str">
        <f>IF(Table1[[#This Row],[Hospital name (Autofills)]]="","",IFERROR(IF($J90="Y",U90,IF($G$19="N",U90,($N90*($G$10+1)^IF(AF$28&lt;$G$21,AF$28,$G$21-1)*($G$20+1)^(MAX((AF$28-$G$21+1),0)))/($O90*($G$9+1)^AF$28))),0))</f>
        <v/>
      </c>
      <c r="AG90" s="368" t="str">
        <f>IF(Table1[[#This Row],[Hospital name (Autofills)]]="","",IFERROR(IF($J90="Y",V90,IF($G$19="N",V90,($N90*($G$10+1)^IF(AG$28&lt;$G$21,AG$28,$G$21-1)*($G$20+1)^(MAX((AG$28-$G$21+1),0)))/($O90*($G$9+1)^AG$28))),0))</f>
        <v/>
      </c>
      <c r="AH90" s="368" t="str">
        <f>IF(Table1[[#This Row],[Hospital name (Autofills)]]="","",IFERROR(IF($J90="Y",W90,IF($G$19="N",W90,($N90*($G$10+1)^IF(AH$28&lt;$G$21,AH$28,$G$21-1)*($G$20+1)^(MAX((AH$28-$G$21+1),0)))/($O90*($G$9+1)^AH$28))),0))</f>
        <v/>
      </c>
      <c r="AI90" s="368" t="str">
        <f>IF(Table1[[#This Row],[Hospital name (Autofills)]]="","",IFERROR(IF($J90="Y",X90,IF($G$19="N",X90,($N90*($G$10+1)^IF(AI$28&lt;$G$21,AI$28,$G$21-1)*($G$20+1)^(MAX((AI$28-$G$21+1),0)))/($O90*($G$9+1)^AI$28))),0))</f>
        <v/>
      </c>
      <c r="AJ90" s="368" t="str">
        <f>IF(Table1[[#This Row],[Hospital name (Autofills)]]="","",IFERROR(IF($J90="Y",Y90,IF($G$19="N",Y90,($N90*($G$10+1)^IF(AJ$28&lt;$G$21,AJ$28,$G$21-1)*($G$20+1)^(MAX((AJ$28-$G$21+1),0)))/($O90*($G$9+1)^AJ$28))),0))</f>
        <v/>
      </c>
      <c r="AK90" s="368" t="str">
        <f>IF(Table1[[#This Row],[Hospital name (Autofills)]]="","",IFERROR(IF($J90="Y",Z90,IF($G$19="N",Z90,($N90*($G$10+1)^IF(AK$28&lt;$G$21,AK$28,$G$21-1)*($G$20+1)^(MAX((AK$28-$G$21+1),0)))/($O90*($G$9+1)^AK$28))),0))</f>
        <v/>
      </c>
      <c r="AL90" s="349" t="str">
        <f t="shared" si="0"/>
        <v/>
      </c>
      <c r="AM90" s="350" t="str">
        <f>IF(Table1[[#This Row],[Hospital name (Autofills)]]="","",IF(AND($I90="Y", $G$17="Y"), AB90,
    IF(OR(AND($G$13="Y", AM$28 &gt;= $G$14), $G$13="N"),
        IF(OR(AB90 &gt;= $G$12, AL90 = $G$12),
            $G$12,
            AB90),
        AB90))
)</f>
        <v/>
      </c>
      <c r="AN90" s="350" t="str">
        <f>IF(Table1[[#This Row],[Hospital name (Autofills)]]="","",IF(AND($I90="Y", $G$17="Y"), AC90,
    IF(OR(AND($G$13="Y", AN$28 &gt;= $G$14), $G$13="N"),
        IF(OR(AC90 &gt;= $G$12, AM90 = $G$12),
            $G$12,
            AC90),
        AC90)
))</f>
        <v/>
      </c>
      <c r="AO90" s="350" t="str">
        <f>IF(Table1[[#This Row],[Hospital name (Autofills)]]="","",IF(AND($I90="Y", $G$17="Y"), AD90,
    IF(OR(AND($G$13="Y", AO$28 &gt;= $G$14), $G$13="N"),
        IF(OR(AD90 &gt;= $G$12, AN90 = $G$12),
            MIN(AD90,$G$12),
            AD90),
        AD90)
))</f>
        <v/>
      </c>
      <c r="AP90" s="350" t="str">
        <f>IF(Table1[[#This Row],[Hospital name (Autofills)]]="","",IF(AND($I90="Y", $G$17="Y"), AE90,
    IF(OR(AND($G$13="Y", AP$28 &gt;= $G$14), $G$13="N"),
        IF(OR(AE90 &gt;= $G$12, AO90 = $G$12),
            MIN(AE90,$G$12),
            AE90),
        AE90)
))</f>
        <v/>
      </c>
      <c r="AQ90" s="350" t="str">
        <f>IF(Table1[[#This Row],[Hospital name (Autofills)]]="","",IF(AND($I90="Y", $G$17="Y"), AF90,
    IF(OR(AND($G$13="Y", AQ$28 &gt;= $G$14), $G$13="N"),
        IF(OR(AF90 &gt;= $G$12, AP90 = $G$12),
            MIN(AF90,$G$12),
            AF90),
        AF90)
))</f>
        <v/>
      </c>
      <c r="AR90" s="350" t="str">
        <f>IF(Table1[[#This Row],[Hospital name (Autofills)]]="","",IF(AND($I90="Y", $G$17="Y"), AG90,
    IF(OR(AND($G$13="Y", AR$28 &gt;= $G$14), $G$13="N"),
        IF(OR(AG90 &gt;= $G$12, AQ90 = $G$12),
            MIN(AG90,$G$12),
            AG90),
        AG90)
))</f>
        <v/>
      </c>
      <c r="AS90" s="350" t="str">
        <f>IF(Table1[[#This Row],[Hospital name (Autofills)]]="","",IF(AND($I90="Y", $G$17="Y"), AH90,
    IF(OR(AND($G$13="Y", AS$28 &gt;= $G$14), $G$13="N"),
        IF(OR(AH90 &gt;= $G$12, AR90 = $G$12),
            MIN(AH90,$G$12),
            AH90),
        AH90)
))</f>
        <v/>
      </c>
      <c r="AT90" s="350" t="str">
        <f>IF(Table1[[#This Row],[Hospital name (Autofills)]]="","",IF(AND($I90="Y", $G$17="Y"), AI90,
    IF(OR(AND($G$13="Y", AT$28 &gt;= $G$14), $G$13="N"),
        IF(OR(AI90 &gt;= $G$12, AS90 = $G$12),
            MIN(AI90,$G$12),
            AI90),
        AI90)
))</f>
        <v/>
      </c>
      <c r="AU90" s="350" t="str">
        <f>IF(Table1[[#This Row],[Hospital name (Autofills)]]="","",IF(AND($I90="Y", $G$17="Y"), AJ90,
    IF(OR(AND($G$13="Y", AU$28 &gt;= $G$14), $G$13="N"),
        IF(OR(AJ90 &gt;= $G$12, AT90 = $G$12),
            MIN(AJ90,$G$12),
            AJ90),
        AJ90)
))</f>
        <v/>
      </c>
      <c r="AV90" s="350" t="str">
        <f>IF(Table1[[#This Row],[Hospital name (Autofills)]]="","",IF(AND($I90="Y", $G$17="Y"), AK90,
    IF(OR(AND($G$13="Y", AV$28 &gt;= $G$14), $G$13="N"),
        IF(OR(AK90 &gt;= $G$12, AU90 = $G$12),
            MIN(AK90,$G$12),
            AK90),
        AK90)
))</f>
        <v/>
      </c>
      <c r="AW90" s="345" t="str">
        <f>IFERROR(Table1[[#This Row],[Year 0 Relative Price]],"")</f>
        <v/>
      </c>
      <c r="AX90" s="350" t="str">
        <f t="shared" si="11"/>
        <v/>
      </c>
      <c r="AY90" s="350" t="str">
        <f t="shared" si="12"/>
        <v/>
      </c>
      <c r="AZ90" s="350" t="str">
        <f t="shared" si="13"/>
        <v/>
      </c>
      <c r="BA90" s="350" t="str">
        <f t="shared" si="14"/>
        <v/>
      </c>
      <c r="BB90" s="350" t="str">
        <f t="shared" si="15"/>
        <v/>
      </c>
      <c r="BC90" s="350" t="str">
        <f t="shared" si="16"/>
        <v/>
      </c>
      <c r="BD90" s="350" t="str">
        <f t="shared" si="17"/>
        <v/>
      </c>
      <c r="BE90" s="350" t="str">
        <f t="shared" si="18"/>
        <v/>
      </c>
      <c r="BF90" s="350" t="str">
        <f t="shared" si="19"/>
        <v/>
      </c>
      <c r="BG90" s="351" t="str">
        <f t="shared" si="20"/>
        <v/>
      </c>
      <c r="BH90" s="352" t="str">
        <f>IF(Table1[[#This Row],[Hospital name (Autofills)]]="","",IFERROR($N90*($G$10+1)^BH$28,0))</f>
        <v/>
      </c>
      <c r="BI90" s="353" t="str">
        <f>IF(Table1[[#This Row],[Hospital name (Autofills)]]="","",IFERROR($N90*($G$10+1)^BI$28,0))</f>
        <v/>
      </c>
      <c r="BJ90" s="353" t="str">
        <f>IF(Table1[[#This Row],[Hospital name (Autofills)]]="","",IFERROR($N90*($G$10+1)^BJ$28,0))</f>
        <v/>
      </c>
      <c r="BK90" s="353" t="str">
        <f>IF(Table1[[#This Row],[Hospital name (Autofills)]]="","",IFERROR($N90*($G$10+1)^BK$28,0))</f>
        <v/>
      </c>
      <c r="BL90" s="353" t="str">
        <f>IF(Table1[[#This Row],[Hospital name (Autofills)]]="","",IFERROR($N90*($G$10+1)^BL$28,0))</f>
        <v/>
      </c>
      <c r="BM90" s="353" t="str">
        <f>IF(Table1[[#This Row],[Hospital name (Autofills)]]="","",IFERROR($N90*($G$10+1)^BM$28,0))</f>
        <v/>
      </c>
      <c r="BN90" s="353" t="str">
        <f>IF(Table1[[#This Row],[Hospital name (Autofills)]]="","",IFERROR($N90*($G$10+1)^BN$28,0))</f>
        <v/>
      </c>
      <c r="BO90" s="353" t="str">
        <f>IF(Table1[[#This Row],[Hospital name (Autofills)]]="","",IFERROR($N90*($G$10+1)^BO$28,0))</f>
        <v/>
      </c>
      <c r="BP90" s="353" t="str">
        <f>IF(Table1[[#This Row],[Hospital name (Autofills)]]="","",IFERROR($N90*($G$10+1)^BP$28,0))</f>
        <v/>
      </c>
      <c r="BQ90" s="354" t="str">
        <f>IF(Table1[[#This Row],[Hospital name (Autofills)]]="","",IFERROR($N90*($G$10+1)^BQ$28,0))</f>
        <v/>
      </c>
      <c r="BR90" s="357" t="str">
        <f>IF(Table1[[#This Row],[Hospital name (Autofills)]]="","",IFERROR(($O90*((1+$G$9)^(BR$28)))*(AB90),0))</f>
        <v/>
      </c>
      <c r="BS90" s="362" t="str">
        <f>IF(Table1[[#This Row],[Hospital name (Autofills)]]="","",IFERROR(($O90*((1+$G$9)^(BS$28)))*(AC90),0))</f>
        <v/>
      </c>
      <c r="BT90" s="362" t="str">
        <f>IF(Table1[[#This Row],[Hospital name (Autofills)]]="","",IFERROR(($O90*((1+$G$9)^(BT$28)))*(AD90),0))</f>
        <v/>
      </c>
      <c r="BU90" s="362" t="str">
        <f>IF(Table1[[#This Row],[Hospital name (Autofills)]]="","",IFERROR(($O90*((1+$G$9)^(BU$28)))*(AE90),0))</f>
        <v/>
      </c>
      <c r="BV90" s="362" t="str">
        <f>IF(Table1[[#This Row],[Hospital name (Autofills)]]="","",IFERROR(($O90*((1+$G$9)^(BV$28)))*(AF90),0))</f>
        <v/>
      </c>
      <c r="BW90" s="362" t="str">
        <f>IF(Table1[[#This Row],[Hospital name (Autofills)]]="","",IFERROR(($O90*((1+$G$9)^(BW$28)))*(AG90),0))</f>
        <v/>
      </c>
      <c r="BX90" s="362" t="str">
        <f>IF(Table1[[#This Row],[Hospital name (Autofills)]]="","",IFERROR(($O90*((1+$G$9)^(BX$28)))*(AH90),0))</f>
        <v/>
      </c>
      <c r="BY90" s="362" t="str">
        <f>IF(Table1[[#This Row],[Hospital name (Autofills)]]="","",IFERROR(($O90*((1+$G$9)^(BY$28)))*(AI90),0))</f>
        <v/>
      </c>
      <c r="BZ90" s="362" t="str">
        <f>IF(Table1[[#This Row],[Hospital name (Autofills)]]="","",IFERROR(($O90*((1+$G$9)^(BZ$28)))*(AJ90),0))</f>
        <v/>
      </c>
      <c r="CA90" s="370" t="str">
        <f>IF(Table1[[#This Row],[Hospital name (Autofills)]]="","",IFERROR(($O90*((1+$G$9)^(CA$28)))*(AK90),0))</f>
        <v/>
      </c>
      <c r="CB90" s="343" t="str">
        <f>IF(Table1[[#This Row],[Hospital name (Autofills)]]="","",IFERROR(($O90*((1+$G$9)^(CB$28)))*(AM90),0))</f>
        <v/>
      </c>
      <c r="CC90" s="362" t="str">
        <f>IF(Table1[[#This Row],[Hospital name (Autofills)]]="","",IFERROR(($O90*((1+$G$9)^(CC$28)))*(AN90),0))</f>
        <v/>
      </c>
      <c r="CD90" s="362" t="str">
        <f>IF(Table1[[#This Row],[Hospital name (Autofills)]]="","",IFERROR(($O90*((1+$G$9)^(CD$28)))*(AO90),0))</f>
        <v/>
      </c>
      <c r="CE90" s="362" t="str">
        <f>IF(Table1[[#This Row],[Hospital name (Autofills)]]="","",IFERROR(($O90*((1+$G$9)^(CE$28)))*(AP90),0))</f>
        <v/>
      </c>
      <c r="CF90" s="362" t="str">
        <f>IF(Table1[[#This Row],[Hospital name (Autofills)]]="","",IFERROR(($O90*((1+$G$9)^(CF$28)))*(AQ90),0))</f>
        <v/>
      </c>
      <c r="CG90" s="362" t="str">
        <f>IF(Table1[[#This Row],[Hospital name (Autofills)]]="","",IFERROR(($O90*((1+$G$9)^(CG$28)))*(AR90),0))</f>
        <v/>
      </c>
      <c r="CH90" s="362" t="str">
        <f>IF(Table1[[#This Row],[Hospital name (Autofills)]]="","",IFERROR(($O90*((1+$G$9)^(CH$28)))*(AS90),0))</f>
        <v/>
      </c>
      <c r="CI90" s="362" t="str">
        <f>IF(Table1[[#This Row],[Hospital name (Autofills)]]="","",IFERROR(($O90*((1+$G$9)^(CI$28)))*(AT90),0))</f>
        <v/>
      </c>
      <c r="CJ90" s="362" t="str">
        <f>IF(Table1[[#This Row],[Hospital name (Autofills)]]="","",IFERROR(($O90*((1+$G$9)^(CJ$28)))*(AU90),0))</f>
        <v/>
      </c>
      <c r="CK90" s="344" t="str">
        <f>IF(Table1[[#This Row],[Hospital name (Autofills)]]="","",IFERROR(($O90*((1+$G$9)^(CK$28)))*(AV90),0))</f>
        <v/>
      </c>
      <c r="CL90" s="357" t="str">
        <f>IF(Table1[[#This Row],[Hospital name (Autofills)]]="","",IFERROR(($O90*((1+$G$9)^(CL$28)))*(AX90),0))</f>
        <v/>
      </c>
      <c r="CM90" s="362" t="str">
        <f>IF(Table1[[#This Row],[Hospital name (Autofills)]]="","",IFERROR(($O90*((1+$G$9)^(CM$28)))*(AY90),0))</f>
        <v/>
      </c>
      <c r="CN90" s="362" t="str">
        <f>IF(Table1[[#This Row],[Hospital name (Autofills)]]="","",IFERROR(($O90*((1+$G$9)^(CN$28)))*(AZ90),0))</f>
        <v/>
      </c>
      <c r="CO90" s="362" t="str">
        <f>IF(Table1[[#This Row],[Hospital name (Autofills)]]="","",IFERROR(($O90*((1+$G$9)^(CO$28)))*(BA90),0))</f>
        <v/>
      </c>
      <c r="CP90" s="362" t="str">
        <f>IF(Table1[[#This Row],[Hospital name (Autofills)]]="","",IFERROR(($O90*((1+$G$9)^(CP$28)))*(BB90),0))</f>
        <v/>
      </c>
      <c r="CQ90" s="362" t="str">
        <f>IF(Table1[[#This Row],[Hospital name (Autofills)]]="","",IFERROR(($O90*((1+$G$9)^(CQ$28)))*(BC90),0))</f>
        <v/>
      </c>
      <c r="CR90" s="362" t="str">
        <f>IF(Table1[[#This Row],[Hospital name (Autofills)]]="","",IFERROR(($O90*((1+$G$9)^(CR$28)))*(BD90),0))</f>
        <v/>
      </c>
      <c r="CS90" s="362" t="str">
        <f>IF(Table1[[#This Row],[Hospital name (Autofills)]]="","",IFERROR(($O90*((1+$G$9)^(CS$28)))*(BE90),0))</f>
        <v/>
      </c>
      <c r="CT90" s="362" t="str">
        <f>IF(Table1[[#This Row],[Hospital name (Autofills)]]="","",IFERROR(($O90*((1+$G$9)^(CT$28)))*(BF90),0))</f>
        <v/>
      </c>
      <c r="CU90" s="362" t="str">
        <f>IF(Table1[[#This Row],[Hospital name (Autofills)]]="","",IFERROR(($O90*((1+$G$9)^(CU$28)))*(BG90),0))</f>
        <v/>
      </c>
      <c r="CV90" s="371" t="str">
        <f>IF(Table1[[#This Row],[Hospital name (Autofills)]]="","",BH90-BR90)</f>
        <v/>
      </c>
      <c r="CW90" s="372" t="str">
        <f>IF(Table1[[#This Row],[Hospital name (Autofills)]]="","",BI90-BS90)</f>
        <v/>
      </c>
      <c r="CX90" s="372" t="str">
        <f>IF(Table1[[#This Row],[Hospital name (Autofills)]]="","",BJ90-BT90)</f>
        <v/>
      </c>
      <c r="CY90" s="372" t="str">
        <f>IF(Table1[[#This Row],[Hospital name (Autofills)]]="","",BK90-BU90)</f>
        <v/>
      </c>
      <c r="CZ90" s="372" t="str">
        <f>IF(Table1[[#This Row],[Hospital name (Autofills)]]="","",BL90-BV90)</f>
        <v/>
      </c>
      <c r="DA90" s="372" t="str">
        <f>IF(Table1[[#This Row],[Hospital name (Autofills)]]="","",BM90-BW90)</f>
        <v/>
      </c>
      <c r="DB90" s="372" t="str">
        <f>IF(Table1[[#This Row],[Hospital name (Autofills)]]="","",BN90-BX90)</f>
        <v/>
      </c>
      <c r="DC90" s="372" t="str">
        <f>IF(Table1[[#This Row],[Hospital name (Autofills)]]="","",BO90-BY90)</f>
        <v/>
      </c>
      <c r="DD90" s="372" t="str">
        <f>IF(Table1[[#This Row],[Hospital name (Autofills)]]="","",BP90-BZ90)</f>
        <v/>
      </c>
      <c r="DE90" s="373" t="str">
        <f>IF(Table1[[#This Row],[Hospital name (Autofills)]]="","",BQ90-CA90)</f>
        <v/>
      </c>
      <c r="DF90" s="375" t="str">
        <f>IF(Table1[[#This Row],[Hospital name (Autofills)]]="","",SUM(Table1[[#This Row],[Year 1 Savings with Price Growth Cap Alone (millions)]:[Year 10 Savings with Price Growth Cap Alone (millions)]]))</f>
        <v/>
      </c>
      <c r="DG90" s="376" t="str">
        <f>IF(Table1[[#This Row],[Hospital name (Autofills)]]="","",BH90-CB90)</f>
        <v/>
      </c>
      <c r="DH90" s="377" t="str">
        <f>IF(Table1[[#This Row],[Hospital name (Autofills)]]="","",BI90-CC90)</f>
        <v/>
      </c>
      <c r="DI90" s="377" t="str">
        <f>IF(Table1[[#This Row],[Hospital name (Autofills)]]="","",BJ90-CD90)</f>
        <v/>
      </c>
      <c r="DJ90" s="377" t="str">
        <f>IF(Table1[[#This Row],[Hospital name (Autofills)]]="","",BK90-CE90)</f>
        <v/>
      </c>
      <c r="DK90" s="377" t="str">
        <f>IF(Table1[[#This Row],[Hospital name (Autofills)]]="","",BL90-CF90)</f>
        <v/>
      </c>
      <c r="DL90" s="377" t="str">
        <f>IF(Table1[[#This Row],[Hospital name (Autofills)]]="","",BM90-CG90)</f>
        <v/>
      </c>
      <c r="DM90" s="377" t="str">
        <f>IF(Table1[[#This Row],[Hospital name (Autofills)]]="","",BN90-CH90)</f>
        <v/>
      </c>
      <c r="DN90" s="377" t="str">
        <f>IF(Table1[[#This Row],[Hospital name (Autofills)]]="","",BO90-CI90)</f>
        <v/>
      </c>
      <c r="DO90" s="377" t="str">
        <f>IF(Table1[[#This Row],[Hospital name (Autofills)]]="","",BP90-CJ90)</f>
        <v/>
      </c>
      <c r="DP90" s="377" t="str">
        <f>IF(Table1[[#This Row],[Hospital name (Autofills)]]="","",BQ90-CK90)</f>
        <v/>
      </c>
      <c r="DQ90" s="344" t="str">
        <f>IF(Table1[[#This Row],[Hospital name (Autofills)]]="","",SUM(Table1[[#This Row],[Year 1 Savings with Price Growth Cap + Price Cap (No Glide Path) (millions)]:[Year 10 Savings with Price Growth Cap + Price Cap (No Glide Path) (millions)]]))</f>
        <v/>
      </c>
      <c r="DR90" s="363" t="str">
        <f>IF(Table1[[#This Row],[Hospital name (Autofills)]]="","",BH90-CL90)</f>
        <v/>
      </c>
      <c r="DS90" s="364" t="str">
        <f>IF(Table1[[#This Row],[Hospital name (Autofills)]]="","",BI90-CM90)</f>
        <v/>
      </c>
      <c r="DT90" s="364" t="str">
        <f>IF(Table1[[#This Row],[Hospital name (Autofills)]]="","",BJ90-CN90)</f>
        <v/>
      </c>
      <c r="DU90" s="364" t="str">
        <f>IF(Table1[[#This Row],[Hospital name (Autofills)]]="","",BK90-CO90)</f>
        <v/>
      </c>
      <c r="DV90" s="364" t="str">
        <f>IF(Table1[[#This Row],[Hospital name (Autofills)]]="","",BL90-CP90)</f>
        <v/>
      </c>
      <c r="DW90" s="364" t="str">
        <f>IF(Table1[[#This Row],[Hospital name (Autofills)]]="","",BM90-CQ90)</f>
        <v/>
      </c>
      <c r="DX90" s="364" t="str">
        <f>IF(Table1[[#This Row],[Hospital name (Autofills)]]="","",BN90-CR90)</f>
        <v/>
      </c>
      <c r="DY90" s="364" t="str">
        <f>IF(Table1[[#This Row],[Hospital name (Autofills)]]="","",BO90-CS90)</f>
        <v/>
      </c>
      <c r="DZ90" s="364" t="str">
        <f>IF(Table1[[#This Row],[Hospital name (Autofills)]]="","",BP90-CT90)</f>
        <v/>
      </c>
      <c r="EA90" s="364" t="str">
        <f>IF(Table1[[#This Row],[Hospital name (Autofills)]]="","",BQ90-CU90)</f>
        <v/>
      </c>
      <c r="EB90" s="365" t="str">
        <f>IF(Table1[[#This Row],[Hospital name (Autofills)]]="","",SUM(Table1[[#This Row],[Year 1 Savings with Price Growth Cap + Price Cap Glide Path (millions)]:[Year 10 Savings with Price Growth Cap + Price Cap Glide Path (millions)]]))</f>
        <v/>
      </c>
      <c r="EC90" s="113"/>
      <c r="ED90" s="114"/>
      <c r="EE90" s="114"/>
      <c r="EF90" s="114"/>
      <c r="EG90" s="114"/>
      <c r="EH90" s="115"/>
      <c r="EI90" s="116"/>
      <c r="EJ90" s="116"/>
      <c r="EK90" s="116"/>
      <c r="EL90" s="116"/>
      <c r="EM90" s="116"/>
      <c r="EN90" s="116"/>
      <c r="EO90" s="116"/>
      <c r="EP90" s="116"/>
      <c r="EQ90" s="116"/>
      <c r="ER90" s="116"/>
      <c r="ES90" s="116"/>
    </row>
    <row r="91" spans="2:149" s="112" customFormat="1" ht="12" customHeight="1">
      <c r="B91" s="292"/>
      <c r="C91" s="337" t="str">
        <f>IF(B91=0,"",_xlfn.XLOOKUP(B91,'4. User Repricing Data'!A:A,'4. User Repricing Data'!B:B,""))</f>
        <v/>
      </c>
      <c r="D91" s="292" t="str">
        <f>IF(B91=0,"",_xlfn.XLOOKUP(B91,'4. User Repricing Data'!A:A,'4. User Repricing Data'!D:D,""))</f>
        <v/>
      </c>
      <c r="E91" s="108" t="str">
        <f>IF(B91=0,"",_xlfn.XLOOKUP(B91,'4. User Repricing Data'!A:A,'4. User Repricing Data'!F:F,""))</f>
        <v/>
      </c>
      <c r="F91" s="338" t="str">
        <f>IF(B91=0,"",_xlfn.XLOOKUP(B91,'4. User Repricing Data'!A:A,'4. User Repricing Data'!E:E,""))</f>
        <v/>
      </c>
      <c r="G91" s="108" t="str">
        <f>IF(G$29="CAH",Table1[[#This Row],[CAH? (Y/N) (Autofills)]],"")</f>
        <v/>
      </c>
      <c r="H91" s="109" t="str">
        <f>IF(H$29="CAH",Table1[[#This Row],[CAH? (Y/N) (Autofills)]],"")</f>
        <v/>
      </c>
      <c r="I91" s="366" t="str">
        <f>IF(Table1[[#This Row],[Hospital name (Autofills)]]="","",IF(OR(AND(G91="Y",$G$17="Y"),AND(H91="Y",$G$18="Y")),"Y","N"))</f>
        <v/>
      </c>
      <c r="J91" s="366" t="str">
        <f>IF(Table1[[#This Row],[Hospital name (Autofills)]]="","",IF(OR(AND(G91="Y",$G$22="Y",$G$19="Y"),AND(H91="Y",$G$23="Y",$G$19="Y")),"Y","N"))</f>
        <v/>
      </c>
      <c r="K91" s="364" t="str">
        <f>IF(Table1[[#This Row],[Hospital name (Autofills)]]="","",_xlfn.XLOOKUP(B91,'4. User Repricing Data'!A:A,'4. User Repricing Data'!G:G))</f>
        <v/>
      </c>
      <c r="L91" s="364" t="str">
        <f>IF(Table1[[#This Row],[Hospital name (Autofills)]]="","",_xlfn.XLOOKUP(B91,'4. User Repricing Data'!A:A,'4. User Repricing Data'!H:H))</f>
        <v/>
      </c>
      <c r="M91" s="342" t="str">
        <f>IF(Table1[[#This Row],[Hospital name (Autofills)]]="","",((1+G$7)^G$6-1))</f>
        <v/>
      </c>
      <c r="N91" s="343" t="str">
        <f>IF(Table1[[#This Row],[Hospital name (Autofills)]]="","",IFERROR(K91*(1+Table1[[#This Row],[Cumulative Inflation Adjustment (Autofills)]]),0))</f>
        <v/>
      </c>
      <c r="O91" s="344" t="str">
        <f>IF(Table1[[#This Row],[Hospital name (Autofills)]]="","",IFERROR(L91*(1+Table1[[#This Row],[Cumulative Inflation Adjustment (Autofills)]]),0))</f>
        <v/>
      </c>
      <c r="P91" s="345" t="str">
        <f>IF(Table1[[#This Row],[Hospital name (Autofills)]]="","",IFERROR(N91/O91,0))</f>
        <v/>
      </c>
      <c r="Q91" s="346" t="str">
        <f>IF(Table1[[#This Row],[Hospital name (Autofills)]]="","",IFERROR(($N91*($G$10+1)^Q$28)/($O91*($G$9+1)^Q$28),0))</f>
        <v/>
      </c>
      <c r="R91" s="346" t="str">
        <f>IF(Table1[[#This Row],[Hospital name (Autofills)]]="","",IFERROR(($N91*($G$10+1)^R$28)/($O91*($G$9+1)^R$28),0))</f>
        <v/>
      </c>
      <c r="S91" s="346" t="str">
        <f>IF(Table1[[#This Row],[Hospital name (Autofills)]]="","",IFERROR(($N91*($G$10+1)^S$28)/($O91*($G$9+1)^S$28),0))</f>
        <v/>
      </c>
      <c r="T91" s="346" t="str">
        <f>IF(Table1[[#This Row],[Hospital name (Autofills)]]="","",IFERROR(($N91*($G$10+1)^T$28)/($O91*($G$9+1)^T$28),0))</f>
        <v/>
      </c>
      <c r="U91" s="346" t="str">
        <f>IF(Table1[[#This Row],[Hospital name (Autofills)]]="","",IFERROR(($N91*($G$10+1)^U$28)/($O91*($G$9+1)^U$28),0))</f>
        <v/>
      </c>
      <c r="V91" s="346" t="str">
        <f>IF(Table1[[#This Row],[Hospital name (Autofills)]]="","",IFERROR(($N91*($G$10+1)^V$28)/($O91*($G$9+1)^V$28),0))</f>
        <v/>
      </c>
      <c r="W91" s="346" t="str">
        <f>IF(Table1[[#This Row],[Hospital name (Autofills)]]="","",IFERROR(($N91*($G$10+1)^W$28)/($O91*($G$9+1)^W$28),0))</f>
        <v/>
      </c>
      <c r="X91" s="346" t="str">
        <f>IF(Table1[[#This Row],[Hospital name (Autofills)]]="","",IFERROR(($N91*($G$10+1)^X$28)/($O91*($G$9+1)^X$28),0))</f>
        <v/>
      </c>
      <c r="Y91" s="346" t="str">
        <f>IF(Table1[[#This Row],[Hospital name (Autofills)]]="","",IFERROR(($N91*($G$10+1)^Y$28)/($O91*($G$9+1)^Y$28),0))</f>
        <v/>
      </c>
      <c r="Z91" s="346" t="str">
        <f>IF(Table1[[#This Row],[Hospital name (Autofills)]]="","",IFERROR(($N91*($G$10+1)^Z$28)/($O91*($G$9+1)^Z$28),0))</f>
        <v/>
      </c>
      <c r="AA91" s="345" t="str">
        <f>IF(Table1[[#This Row],[Hospital name (Autofills)]]="","",IFERROR(N91/O91,0))</f>
        <v/>
      </c>
      <c r="AB91" s="368" t="str">
        <f>IF(Table1[[#This Row],[Hospital name (Autofills)]]="","",IFERROR(IF($J91="Y",Q91,IF($G$19="N",Q91,($N91*($G$10+1)^IF(AB$28&lt;$G$21,AB$28,$G$21-1)*($G$20+1)^(MAX((AB$28-$G$21+1),0)))/($O91*($G$9+1)^AB$28))),0))</f>
        <v/>
      </c>
      <c r="AC91" s="368" t="str">
        <f>IF(Table1[[#This Row],[Hospital name (Autofills)]]="","",IFERROR(IF($J91="Y",R91,IF($G$19="N",R91,($N91*($G$10+1)^IF(AC$28&lt;$G$21,AC$28,$G$21-1)*($G$20+1)^(MAX((AC$28-$G$21+1),0)))/($O91*($G$9+1)^AC$28))),0))</f>
        <v/>
      </c>
      <c r="AD91" s="368" t="str">
        <f>IF(Table1[[#This Row],[Hospital name (Autofills)]]="","",IFERROR(IF($J91="Y",S91,IF($G$19="N",S91,($N91*($G$10+1)^IF(AD$28&lt;$G$21,AD$28,$G$21-1)*($G$20+1)^(MAX((AD$28-$G$21+1),0)))/($O91*($G$9+1)^AD$28))),0))</f>
        <v/>
      </c>
      <c r="AE91" s="368" t="str">
        <f>IF(Table1[[#This Row],[Hospital name (Autofills)]]="","",IFERROR(IF($J91="Y",T91,IF($G$19="N",T91,($N91*($G$10+1)^IF(AE$28&lt;$G$21,AE$28,$G$21-1)*($G$20+1)^(MAX((AE$28-$G$21+1),0)))/($O91*($G$9+1)^AE$28))),0))</f>
        <v/>
      </c>
      <c r="AF91" s="368" t="str">
        <f>IF(Table1[[#This Row],[Hospital name (Autofills)]]="","",IFERROR(IF($J91="Y",U91,IF($G$19="N",U91,($N91*($G$10+1)^IF(AF$28&lt;$G$21,AF$28,$G$21-1)*($G$20+1)^(MAX((AF$28-$G$21+1),0)))/($O91*($G$9+1)^AF$28))),0))</f>
        <v/>
      </c>
      <c r="AG91" s="368" t="str">
        <f>IF(Table1[[#This Row],[Hospital name (Autofills)]]="","",IFERROR(IF($J91="Y",V91,IF($G$19="N",V91,($N91*($G$10+1)^IF(AG$28&lt;$G$21,AG$28,$G$21-1)*($G$20+1)^(MAX((AG$28-$G$21+1),0)))/($O91*($G$9+1)^AG$28))),0))</f>
        <v/>
      </c>
      <c r="AH91" s="368" t="str">
        <f>IF(Table1[[#This Row],[Hospital name (Autofills)]]="","",IFERROR(IF($J91="Y",W91,IF($G$19="N",W91,($N91*($G$10+1)^IF(AH$28&lt;$G$21,AH$28,$G$21-1)*($G$20+1)^(MAX((AH$28-$G$21+1),0)))/($O91*($G$9+1)^AH$28))),0))</f>
        <v/>
      </c>
      <c r="AI91" s="368" t="str">
        <f>IF(Table1[[#This Row],[Hospital name (Autofills)]]="","",IFERROR(IF($J91="Y",X91,IF($G$19="N",X91,($N91*($G$10+1)^IF(AI$28&lt;$G$21,AI$28,$G$21-1)*($G$20+1)^(MAX((AI$28-$G$21+1),0)))/($O91*($G$9+1)^AI$28))),0))</f>
        <v/>
      </c>
      <c r="AJ91" s="368" t="str">
        <f>IF(Table1[[#This Row],[Hospital name (Autofills)]]="","",IFERROR(IF($J91="Y",Y91,IF($G$19="N",Y91,($N91*($G$10+1)^IF(AJ$28&lt;$G$21,AJ$28,$G$21-1)*($G$20+1)^(MAX((AJ$28-$G$21+1),0)))/($O91*($G$9+1)^AJ$28))),0))</f>
        <v/>
      </c>
      <c r="AK91" s="368" t="str">
        <f>IF(Table1[[#This Row],[Hospital name (Autofills)]]="","",IFERROR(IF($J91="Y",Z91,IF($G$19="N",Z91,($N91*($G$10+1)^IF(AK$28&lt;$G$21,AK$28,$G$21-1)*($G$20+1)^(MAX((AK$28-$G$21+1),0)))/($O91*($G$9+1)^AK$28))),0))</f>
        <v/>
      </c>
      <c r="AL91" s="349" t="str">
        <f t="shared" si="0"/>
        <v/>
      </c>
      <c r="AM91" s="350" t="str">
        <f>IF(Table1[[#This Row],[Hospital name (Autofills)]]="","",IF(AND($I91="Y", $G$17="Y"), AB91,
    IF(OR(AND($G$13="Y", AM$28 &gt;= $G$14), $G$13="N"),
        IF(OR(AB91 &gt;= $G$12, AL91 = $G$12),
            $G$12,
            AB91),
        AB91))
)</f>
        <v/>
      </c>
      <c r="AN91" s="350" t="str">
        <f>IF(Table1[[#This Row],[Hospital name (Autofills)]]="","",IF(AND($I91="Y", $G$17="Y"), AC91,
    IF(OR(AND($G$13="Y", AN$28 &gt;= $G$14), $G$13="N"),
        IF(OR(AC91 &gt;= $G$12, AM91 = $G$12),
            $G$12,
            AC91),
        AC91)
))</f>
        <v/>
      </c>
      <c r="AO91" s="350" t="str">
        <f>IF(Table1[[#This Row],[Hospital name (Autofills)]]="","",IF(AND($I91="Y", $G$17="Y"), AD91,
    IF(OR(AND($G$13="Y", AO$28 &gt;= $G$14), $G$13="N"),
        IF(OR(AD91 &gt;= $G$12, AN91 = $G$12),
            MIN(AD91,$G$12),
            AD91),
        AD91)
))</f>
        <v/>
      </c>
      <c r="AP91" s="350" t="str">
        <f>IF(Table1[[#This Row],[Hospital name (Autofills)]]="","",IF(AND($I91="Y", $G$17="Y"), AE91,
    IF(OR(AND($G$13="Y", AP$28 &gt;= $G$14), $G$13="N"),
        IF(OR(AE91 &gt;= $G$12, AO91 = $G$12),
            MIN(AE91,$G$12),
            AE91),
        AE91)
))</f>
        <v/>
      </c>
      <c r="AQ91" s="350" t="str">
        <f>IF(Table1[[#This Row],[Hospital name (Autofills)]]="","",IF(AND($I91="Y", $G$17="Y"), AF91,
    IF(OR(AND($G$13="Y", AQ$28 &gt;= $G$14), $G$13="N"),
        IF(OR(AF91 &gt;= $G$12, AP91 = $G$12),
            MIN(AF91,$G$12),
            AF91),
        AF91)
))</f>
        <v/>
      </c>
      <c r="AR91" s="350" t="str">
        <f>IF(Table1[[#This Row],[Hospital name (Autofills)]]="","",IF(AND($I91="Y", $G$17="Y"), AG91,
    IF(OR(AND($G$13="Y", AR$28 &gt;= $G$14), $G$13="N"),
        IF(OR(AG91 &gt;= $G$12, AQ91 = $G$12),
            MIN(AG91,$G$12),
            AG91),
        AG91)
))</f>
        <v/>
      </c>
      <c r="AS91" s="350" t="str">
        <f>IF(Table1[[#This Row],[Hospital name (Autofills)]]="","",IF(AND($I91="Y", $G$17="Y"), AH91,
    IF(OR(AND($G$13="Y", AS$28 &gt;= $G$14), $G$13="N"),
        IF(OR(AH91 &gt;= $G$12, AR91 = $G$12),
            MIN(AH91,$G$12),
            AH91),
        AH91)
))</f>
        <v/>
      </c>
      <c r="AT91" s="350" t="str">
        <f>IF(Table1[[#This Row],[Hospital name (Autofills)]]="","",IF(AND($I91="Y", $G$17="Y"), AI91,
    IF(OR(AND($G$13="Y", AT$28 &gt;= $G$14), $G$13="N"),
        IF(OR(AI91 &gt;= $G$12, AS91 = $G$12),
            MIN(AI91,$G$12),
            AI91),
        AI91)
))</f>
        <v/>
      </c>
      <c r="AU91" s="350" t="str">
        <f>IF(Table1[[#This Row],[Hospital name (Autofills)]]="","",IF(AND($I91="Y", $G$17="Y"), AJ91,
    IF(OR(AND($G$13="Y", AU$28 &gt;= $G$14), $G$13="N"),
        IF(OR(AJ91 &gt;= $G$12, AT91 = $G$12),
            MIN(AJ91,$G$12),
            AJ91),
        AJ91)
))</f>
        <v/>
      </c>
      <c r="AV91" s="350" t="str">
        <f>IF(Table1[[#This Row],[Hospital name (Autofills)]]="","",IF(AND($I91="Y", $G$17="Y"), AK91,
    IF(OR(AND($G$13="Y", AV$28 &gt;= $G$14), $G$13="N"),
        IF(OR(AK91 &gt;= $G$12, AU91 = $G$12),
            MIN(AK91,$G$12),
            AK91),
        AK91)
))</f>
        <v/>
      </c>
      <c r="AW91" s="345" t="str">
        <f>IFERROR(Table1[[#This Row],[Year 0 Relative Price]],"")</f>
        <v/>
      </c>
      <c r="AX91" s="350" t="str">
        <f t="shared" si="11"/>
        <v/>
      </c>
      <c r="AY91" s="350" t="str">
        <f t="shared" si="12"/>
        <v/>
      </c>
      <c r="AZ91" s="350" t="str">
        <f t="shared" si="13"/>
        <v/>
      </c>
      <c r="BA91" s="350" t="str">
        <f t="shared" si="14"/>
        <v/>
      </c>
      <c r="BB91" s="350" t="str">
        <f t="shared" si="15"/>
        <v/>
      </c>
      <c r="BC91" s="350" t="str">
        <f t="shared" si="16"/>
        <v/>
      </c>
      <c r="BD91" s="350" t="str">
        <f t="shared" si="17"/>
        <v/>
      </c>
      <c r="BE91" s="350" t="str">
        <f t="shared" si="18"/>
        <v/>
      </c>
      <c r="BF91" s="350" t="str">
        <f t="shared" si="19"/>
        <v/>
      </c>
      <c r="BG91" s="351" t="str">
        <f t="shared" si="20"/>
        <v/>
      </c>
      <c r="BH91" s="352" t="str">
        <f>IF(Table1[[#This Row],[Hospital name (Autofills)]]="","",IFERROR($N91*($G$10+1)^BH$28,0))</f>
        <v/>
      </c>
      <c r="BI91" s="353" t="str">
        <f>IF(Table1[[#This Row],[Hospital name (Autofills)]]="","",IFERROR($N91*($G$10+1)^BI$28,0))</f>
        <v/>
      </c>
      <c r="BJ91" s="353" t="str">
        <f>IF(Table1[[#This Row],[Hospital name (Autofills)]]="","",IFERROR($N91*($G$10+1)^BJ$28,0))</f>
        <v/>
      </c>
      <c r="BK91" s="353" t="str">
        <f>IF(Table1[[#This Row],[Hospital name (Autofills)]]="","",IFERROR($N91*($G$10+1)^BK$28,0))</f>
        <v/>
      </c>
      <c r="BL91" s="353" t="str">
        <f>IF(Table1[[#This Row],[Hospital name (Autofills)]]="","",IFERROR($N91*($G$10+1)^BL$28,0))</f>
        <v/>
      </c>
      <c r="BM91" s="353" t="str">
        <f>IF(Table1[[#This Row],[Hospital name (Autofills)]]="","",IFERROR($N91*($G$10+1)^BM$28,0))</f>
        <v/>
      </c>
      <c r="BN91" s="353" t="str">
        <f>IF(Table1[[#This Row],[Hospital name (Autofills)]]="","",IFERROR($N91*($G$10+1)^BN$28,0))</f>
        <v/>
      </c>
      <c r="BO91" s="353" t="str">
        <f>IF(Table1[[#This Row],[Hospital name (Autofills)]]="","",IFERROR($N91*($G$10+1)^BO$28,0))</f>
        <v/>
      </c>
      <c r="BP91" s="353" t="str">
        <f>IF(Table1[[#This Row],[Hospital name (Autofills)]]="","",IFERROR($N91*($G$10+1)^BP$28,0))</f>
        <v/>
      </c>
      <c r="BQ91" s="354" t="str">
        <f>IF(Table1[[#This Row],[Hospital name (Autofills)]]="","",IFERROR($N91*($G$10+1)^BQ$28,0))</f>
        <v/>
      </c>
      <c r="BR91" s="357" t="str">
        <f>IF(Table1[[#This Row],[Hospital name (Autofills)]]="","",IFERROR(($O91*((1+$G$9)^(BR$28)))*(AB91),0))</f>
        <v/>
      </c>
      <c r="BS91" s="362" t="str">
        <f>IF(Table1[[#This Row],[Hospital name (Autofills)]]="","",IFERROR(($O91*((1+$G$9)^(BS$28)))*(AC91),0))</f>
        <v/>
      </c>
      <c r="BT91" s="362" t="str">
        <f>IF(Table1[[#This Row],[Hospital name (Autofills)]]="","",IFERROR(($O91*((1+$G$9)^(BT$28)))*(AD91),0))</f>
        <v/>
      </c>
      <c r="BU91" s="362" t="str">
        <f>IF(Table1[[#This Row],[Hospital name (Autofills)]]="","",IFERROR(($O91*((1+$G$9)^(BU$28)))*(AE91),0))</f>
        <v/>
      </c>
      <c r="BV91" s="362" t="str">
        <f>IF(Table1[[#This Row],[Hospital name (Autofills)]]="","",IFERROR(($O91*((1+$G$9)^(BV$28)))*(AF91),0))</f>
        <v/>
      </c>
      <c r="BW91" s="362" t="str">
        <f>IF(Table1[[#This Row],[Hospital name (Autofills)]]="","",IFERROR(($O91*((1+$G$9)^(BW$28)))*(AG91),0))</f>
        <v/>
      </c>
      <c r="BX91" s="362" t="str">
        <f>IF(Table1[[#This Row],[Hospital name (Autofills)]]="","",IFERROR(($O91*((1+$G$9)^(BX$28)))*(AH91),0))</f>
        <v/>
      </c>
      <c r="BY91" s="362" t="str">
        <f>IF(Table1[[#This Row],[Hospital name (Autofills)]]="","",IFERROR(($O91*((1+$G$9)^(BY$28)))*(AI91),0))</f>
        <v/>
      </c>
      <c r="BZ91" s="362" t="str">
        <f>IF(Table1[[#This Row],[Hospital name (Autofills)]]="","",IFERROR(($O91*((1+$G$9)^(BZ$28)))*(AJ91),0))</f>
        <v/>
      </c>
      <c r="CA91" s="370" t="str">
        <f>IF(Table1[[#This Row],[Hospital name (Autofills)]]="","",IFERROR(($O91*((1+$G$9)^(CA$28)))*(AK91),0))</f>
        <v/>
      </c>
      <c r="CB91" s="343" t="str">
        <f>IF(Table1[[#This Row],[Hospital name (Autofills)]]="","",IFERROR(($O91*((1+$G$9)^(CB$28)))*(AM91),0))</f>
        <v/>
      </c>
      <c r="CC91" s="362" t="str">
        <f>IF(Table1[[#This Row],[Hospital name (Autofills)]]="","",IFERROR(($O91*((1+$G$9)^(CC$28)))*(AN91),0))</f>
        <v/>
      </c>
      <c r="CD91" s="362" t="str">
        <f>IF(Table1[[#This Row],[Hospital name (Autofills)]]="","",IFERROR(($O91*((1+$G$9)^(CD$28)))*(AO91),0))</f>
        <v/>
      </c>
      <c r="CE91" s="362" t="str">
        <f>IF(Table1[[#This Row],[Hospital name (Autofills)]]="","",IFERROR(($O91*((1+$G$9)^(CE$28)))*(AP91),0))</f>
        <v/>
      </c>
      <c r="CF91" s="362" t="str">
        <f>IF(Table1[[#This Row],[Hospital name (Autofills)]]="","",IFERROR(($O91*((1+$G$9)^(CF$28)))*(AQ91),0))</f>
        <v/>
      </c>
      <c r="CG91" s="362" t="str">
        <f>IF(Table1[[#This Row],[Hospital name (Autofills)]]="","",IFERROR(($O91*((1+$G$9)^(CG$28)))*(AR91),0))</f>
        <v/>
      </c>
      <c r="CH91" s="362" t="str">
        <f>IF(Table1[[#This Row],[Hospital name (Autofills)]]="","",IFERROR(($O91*((1+$G$9)^(CH$28)))*(AS91),0))</f>
        <v/>
      </c>
      <c r="CI91" s="362" t="str">
        <f>IF(Table1[[#This Row],[Hospital name (Autofills)]]="","",IFERROR(($O91*((1+$G$9)^(CI$28)))*(AT91),0))</f>
        <v/>
      </c>
      <c r="CJ91" s="362" t="str">
        <f>IF(Table1[[#This Row],[Hospital name (Autofills)]]="","",IFERROR(($O91*((1+$G$9)^(CJ$28)))*(AU91),0))</f>
        <v/>
      </c>
      <c r="CK91" s="344" t="str">
        <f>IF(Table1[[#This Row],[Hospital name (Autofills)]]="","",IFERROR(($O91*((1+$G$9)^(CK$28)))*(AV91),0))</f>
        <v/>
      </c>
      <c r="CL91" s="357" t="str">
        <f>IF(Table1[[#This Row],[Hospital name (Autofills)]]="","",IFERROR(($O91*((1+$G$9)^(CL$28)))*(AX91),0))</f>
        <v/>
      </c>
      <c r="CM91" s="362" t="str">
        <f>IF(Table1[[#This Row],[Hospital name (Autofills)]]="","",IFERROR(($O91*((1+$G$9)^(CM$28)))*(AY91),0))</f>
        <v/>
      </c>
      <c r="CN91" s="362" t="str">
        <f>IF(Table1[[#This Row],[Hospital name (Autofills)]]="","",IFERROR(($O91*((1+$G$9)^(CN$28)))*(AZ91),0))</f>
        <v/>
      </c>
      <c r="CO91" s="362" t="str">
        <f>IF(Table1[[#This Row],[Hospital name (Autofills)]]="","",IFERROR(($O91*((1+$G$9)^(CO$28)))*(BA91),0))</f>
        <v/>
      </c>
      <c r="CP91" s="362" t="str">
        <f>IF(Table1[[#This Row],[Hospital name (Autofills)]]="","",IFERROR(($O91*((1+$G$9)^(CP$28)))*(BB91),0))</f>
        <v/>
      </c>
      <c r="CQ91" s="362" t="str">
        <f>IF(Table1[[#This Row],[Hospital name (Autofills)]]="","",IFERROR(($O91*((1+$G$9)^(CQ$28)))*(BC91),0))</f>
        <v/>
      </c>
      <c r="CR91" s="362" t="str">
        <f>IF(Table1[[#This Row],[Hospital name (Autofills)]]="","",IFERROR(($O91*((1+$G$9)^(CR$28)))*(BD91),0))</f>
        <v/>
      </c>
      <c r="CS91" s="362" t="str">
        <f>IF(Table1[[#This Row],[Hospital name (Autofills)]]="","",IFERROR(($O91*((1+$G$9)^(CS$28)))*(BE91),0))</f>
        <v/>
      </c>
      <c r="CT91" s="362" t="str">
        <f>IF(Table1[[#This Row],[Hospital name (Autofills)]]="","",IFERROR(($O91*((1+$G$9)^(CT$28)))*(BF91),0))</f>
        <v/>
      </c>
      <c r="CU91" s="362" t="str">
        <f>IF(Table1[[#This Row],[Hospital name (Autofills)]]="","",IFERROR(($O91*((1+$G$9)^(CU$28)))*(BG91),0))</f>
        <v/>
      </c>
      <c r="CV91" s="371" t="str">
        <f>IF(Table1[[#This Row],[Hospital name (Autofills)]]="","",BH91-BR91)</f>
        <v/>
      </c>
      <c r="CW91" s="372" t="str">
        <f>IF(Table1[[#This Row],[Hospital name (Autofills)]]="","",BI91-BS91)</f>
        <v/>
      </c>
      <c r="CX91" s="372" t="str">
        <f>IF(Table1[[#This Row],[Hospital name (Autofills)]]="","",BJ91-BT91)</f>
        <v/>
      </c>
      <c r="CY91" s="372" t="str">
        <f>IF(Table1[[#This Row],[Hospital name (Autofills)]]="","",BK91-BU91)</f>
        <v/>
      </c>
      <c r="CZ91" s="372" t="str">
        <f>IF(Table1[[#This Row],[Hospital name (Autofills)]]="","",BL91-BV91)</f>
        <v/>
      </c>
      <c r="DA91" s="372" t="str">
        <f>IF(Table1[[#This Row],[Hospital name (Autofills)]]="","",BM91-BW91)</f>
        <v/>
      </c>
      <c r="DB91" s="372" t="str">
        <f>IF(Table1[[#This Row],[Hospital name (Autofills)]]="","",BN91-BX91)</f>
        <v/>
      </c>
      <c r="DC91" s="372" t="str">
        <f>IF(Table1[[#This Row],[Hospital name (Autofills)]]="","",BO91-BY91)</f>
        <v/>
      </c>
      <c r="DD91" s="372" t="str">
        <f>IF(Table1[[#This Row],[Hospital name (Autofills)]]="","",BP91-BZ91)</f>
        <v/>
      </c>
      <c r="DE91" s="373" t="str">
        <f>IF(Table1[[#This Row],[Hospital name (Autofills)]]="","",BQ91-CA91)</f>
        <v/>
      </c>
      <c r="DF91" s="375" t="str">
        <f>IF(Table1[[#This Row],[Hospital name (Autofills)]]="","",SUM(Table1[[#This Row],[Year 1 Savings with Price Growth Cap Alone (millions)]:[Year 10 Savings with Price Growth Cap Alone (millions)]]))</f>
        <v/>
      </c>
      <c r="DG91" s="376" t="str">
        <f>IF(Table1[[#This Row],[Hospital name (Autofills)]]="","",BH91-CB91)</f>
        <v/>
      </c>
      <c r="DH91" s="377" t="str">
        <f>IF(Table1[[#This Row],[Hospital name (Autofills)]]="","",BI91-CC91)</f>
        <v/>
      </c>
      <c r="DI91" s="377" t="str">
        <f>IF(Table1[[#This Row],[Hospital name (Autofills)]]="","",BJ91-CD91)</f>
        <v/>
      </c>
      <c r="DJ91" s="377" t="str">
        <f>IF(Table1[[#This Row],[Hospital name (Autofills)]]="","",BK91-CE91)</f>
        <v/>
      </c>
      <c r="DK91" s="377" t="str">
        <f>IF(Table1[[#This Row],[Hospital name (Autofills)]]="","",BL91-CF91)</f>
        <v/>
      </c>
      <c r="DL91" s="377" t="str">
        <f>IF(Table1[[#This Row],[Hospital name (Autofills)]]="","",BM91-CG91)</f>
        <v/>
      </c>
      <c r="DM91" s="377" t="str">
        <f>IF(Table1[[#This Row],[Hospital name (Autofills)]]="","",BN91-CH91)</f>
        <v/>
      </c>
      <c r="DN91" s="377" t="str">
        <f>IF(Table1[[#This Row],[Hospital name (Autofills)]]="","",BO91-CI91)</f>
        <v/>
      </c>
      <c r="DO91" s="377" t="str">
        <f>IF(Table1[[#This Row],[Hospital name (Autofills)]]="","",BP91-CJ91)</f>
        <v/>
      </c>
      <c r="DP91" s="377" t="str">
        <f>IF(Table1[[#This Row],[Hospital name (Autofills)]]="","",BQ91-CK91)</f>
        <v/>
      </c>
      <c r="DQ91" s="344" t="str">
        <f>IF(Table1[[#This Row],[Hospital name (Autofills)]]="","",SUM(Table1[[#This Row],[Year 1 Savings with Price Growth Cap + Price Cap (No Glide Path) (millions)]:[Year 10 Savings with Price Growth Cap + Price Cap (No Glide Path) (millions)]]))</f>
        <v/>
      </c>
      <c r="DR91" s="363" t="str">
        <f>IF(Table1[[#This Row],[Hospital name (Autofills)]]="","",BH91-CL91)</f>
        <v/>
      </c>
      <c r="DS91" s="364" t="str">
        <f>IF(Table1[[#This Row],[Hospital name (Autofills)]]="","",BI91-CM91)</f>
        <v/>
      </c>
      <c r="DT91" s="364" t="str">
        <f>IF(Table1[[#This Row],[Hospital name (Autofills)]]="","",BJ91-CN91)</f>
        <v/>
      </c>
      <c r="DU91" s="364" t="str">
        <f>IF(Table1[[#This Row],[Hospital name (Autofills)]]="","",BK91-CO91)</f>
        <v/>
      </c>
      <c r="DV91" s="364" t="str">
        <f>IF(Table1[[#This Row],[Hospital name (Autofills)]]="","",BL91-CP91)</f>
        <v/>
      </c>
      <c r="DW91" s="364" t="str">
        <f>IF(Table1[[#This Row],[Hospital name (Autofills)]]="","",BM91-CQ91)</f>
        <v/>
      </c>
      <c r="DX91" s="364" t="str">
        <f>IF(Table1[[#This Row],[Hospital name (Autofills)]]="","",BN91-CR91)</f>
        <v/>
      </c>
      <c r="DY91" s="364" t="str">
        <f>IF(Table1[[#This Row],[Hospital name (Autofills)]]="","",BO91-CS91)</f>
        <v/>
      </c>
      <c r="DZ91" s="364" t="str">
        <f>IF(Table1[[#This Row],[Hospital name (Autofills)]]="","",BP91-CT91)</f>
        <v/>
      </c>
      <c r="EA91" s="364" t="str">
        <f>IF(Table1[[#This Row],[Hospital name (Autofills)]]="","",BQ91-CU91)</f>
        <v/>
      </c>
      <c r="EB91" s="365" t="str">
        <f>IF(Table1[[#This Row],[Hospital name (Autofills)]]="","",SUM(Table1[[#This Row],[Year 1 Savings with Price Growth Cap + Price Cap Glide Path (millions)]:[Year 10 Savings with Price Growth Cap + Price Cap Glide Path (millions)]]))</f>
        <v/>
      </c>
      <c r="EH91" s="117"/>
      <c r="EI91" s="116"/>
      <c r="EJ91" s="116"/>
      <c r="EK91" s="116"/>
      <c r="EL91" s="116"/>
      <c r="EM91" s="116"/>
      <c r="EN91" s="116"/>
      <c r="EO91" s="116"/>
      <c r="EP91" s="116"/>
      <c r="EQ91" s="116"/>
      <c r="ER91" s="116"/>
      <c r="ES91" s="116"/>
    </row>
    <row r="92" spans="2:149" ht="12" customHeight="1">
      <c r="B92" s="292"/>
      <c r="C92" s="337" t="str">
        <f>IF(B92=0,"",_xlfn.XLOOKUP(B92,'4. User Repricing Data'!A:A,'4. User Repricing Data'!B:B,""))</f>
        <v/>
      </c>
      <c r="D92" s="292" t="str">
        <f>IF(B92=0,"",_xlfn.XLOOKUP(B92,'4. User Repricing Data'!A:A,'4. User Repricing Data'!D:D,""))</f>
        <v/>
      </c>
      <c r="E92" s="108" t="str">
        <f>IF(B92=0,"",_xlfn.XLOOKUP(B92,'4. User Repricing Data'!A:A,'4. User Repricing Data'!F:F,""))</f>
        <v/>
      </c>
      <c r="F92" s="338" t="str">
        <f>IF(B92=0,"",_xlfn.XLOOKUP(B92,'4. User Repricing Data'!A:A,'4. User Repricing Data'!E:E,""))</f>
        <v/>
      </c>
      <c r="G92" s="108" t="str">
        <f>IF(G$29="CAH",Table1[[#This Row],[CAH? (Y/N) (Autofills)]],"")</f>
        <v/>
      </c>
      <c r="H92" s="109" t="str">
        <f>IF(H$29="CAH",Table1[[#This Row],[CAH? (Y/N) (Autofills)]],"")</f>
        <v/>
      </c>
      <c r="I92" s="366" t="str">
        <f>IF(Table1[[#This Row],[Hospital name (Autofills)]]="","",IF(OR(AND(G92="Y",$G$17="Y"),AND(H92="Y",$G$18="Y")),"Y","N"))</f>
        <v/>
      </c>
      <c r="J92" s="366" t="str">
        <f>IF(Table1[[#This Row],[Hospital name (Autofills)]]="","",IF(OR(AND(G92="Y",$G$22="Y",$G$19="Y"),AND(H92="Y",$G$23="Y",$G$19="Y")),"Y","N"))</f>
        <v/>
      </c>
      <c r="K92" s="364" t="str">
        <f>IF(Table1[[#This Row],[Hospital name (Autofills)]]="","",_xlfn.XLOOKUP(B92,'4. User Repricing Data'!A:A,'4. User Repricing Data'!G:G))</f>
        <v/>
      </c>
      <c r="L92" s="364" t="str">
        <f>IF(Table1[[#This Row],[Hospital name (Autofills)]]="","",_xlfn.XLOOKUP(B92,'4. User Repricing Data'!A:A,'4. User Repricing Data'!H:H))</f>
        <v/>
      </c>
      <c r="M92" s="342" t="str">
        <f>IF(Table1[[#This Row],[Hospital name (Autofills)]]="","",((1+G$7)^G$6-1))</f>
        <v/>
      </c>
      <c r="N92" s="343" t="str">
        <f>IF(Table1[[#This Row],[Hospital name (Autofills)]]="","",IFERROR(K92*(1+Table1[[#This Row],[Cumulative Inflation Adjustment (Autofills)]]),0))</f>
        <v/>
      </c>
      <c r="O92" s="344" t="str">
        <f>IF(Table1[[#This Row],[Hospital name (Autofills)]]="","",IFERROR(L92*(1+Table1[[#This Row],[Cumulative Inflation Adjustment (Autofills)]]),0))</f>
        <v/>
      </c>
      <c r="P92" s="345" t="str">
        <f>IF(Table1[[#This Row],[Hospital name (Autofills)]]="","",IFERROR(N92/O92,0))</f>
        <v/>
      </c>
      <c r="Q92" s="346" t="str">
        <f>IF(Table1[[#This Row],[Hospital name (Autofills)]]="","",IFERROR(($N92*($G$10+1)^Q$28)/($O92*($G$9+1)^Q$28),0))</f>
        <v/>
      </c>
      <c r="R92" s="346" t="str">
        <f>IF(Table1[[#This Row],[Hospital name (Autofills)]]="","",IFERROR(($N92*($G$10+1)^R$28)/($O92*($G$9+1)^R$28),0))</f>
        <v/>
      </c>
      <c r="S92" s="346" t="str">
        <f>IF(Table1[[#This Row],[Hospital name (Autofills)]]="","",IFERROR(($N92*($G$10+1)^S$28)/($O92*($G$9+1)^S$28),0))</f>
        <v/>
      </c>
      <c r="T92" s="346" t="str">
        <f>IF(Table1[[#This Row],[Hospital name (Autofills)]]="","",IFERROR(($N92*($G$10+1)^T$28)/($O92*($G$9+1)^T$28),0))</f>
        <v/>
      </c>
      <c r="U92" s="346" t="str">
        <f>IF(Table1[[#This Row],[Hospital name (Autofills)]]="","",IFERROR(($N92*($G$10+1)^U$28)/($O92*($G$9+1)^U$28),0))</f>
        <v/>
      </c>
      <c r="V92" s="346" t="str">
        <f>IF(Table1[[#This Row],[Hospital name (Autofills)]]="","",IFERROR(($N92*($G$10+1)^V$28)/($O92*($G$9+1)^V$28),0))</f>
        <v/>
      </c>
      <c r="W92" s="346" t="str">
        <f>IF(Table1[[#This Row],[Hospital name (Autofills)]]="","",IFERROR(($N92*($G$10+1)^W$28)/($O92*($G$9+1)^W$28),0))</f>
        <v/>
      </c>
      <c r="X92" s="346" t="str">
        <f>IF(Table1[[#This Row],[Hospital name (Autofills)]]="","",IFERROR(($N92*($G$10+1)^X$28)/($O92*($G$9+1)^X$28),0))</f>
        <v/>
      </c>
      <c r="Y92" s="346" t="str">
        <f>IF(Table1[[#This Row],[Hospital name (Autofills)]]="","",IFERROR(($N92*($G$10+1)^Y$28)/($O92*($G$9+1)^Y$28),0))</f>
        <v/>
      </c>
      <c r="Z92" s="346" t="str">
        <f>IF(Table1[[#This Row],[Hospital name (Autofills)]]="","",IFERROR(($N92*($G$10+1)^Z$28)/($O92*($G$9+1)^Z$28),0))</f>
        <v/>
      </c>
      <c r="AA92" s="345" t="str">
        <f>IF(Table1[[#This Row],[Hospital name (Autofills)]]="","",IFERROR(N92/O92,0))</f>
        <v/>
      </c>
      <c r="AB92" s="368" t="str">
        <f>IF(Table1[[#This Row],[Hospital name (Autofills)]]="","",IFERROR(IF($J92="Y",Q92,IF($G$19="N",Q92,($N92*($G$10+1)^IF(AB$28&lt;$G$21,AB$28,$G$21-1)*($G$20+1)^(MAX((AB$28-$G$21+1),0)))/($O92*($G$9+1)^AB$28))),0))</f>
        <v/>
      </c>
      <c r="AC92" s="368" t="str">
        <f>IF(Table1[[#This Row],[Hospital name (Autofills)]]="","",IFERROR(IF($J92="Y",R92,IF($G$19="N",R92,($N92*($G$10+1)^IF(AC$28&lt;$G$21,AC$28,$G$21-1)*($G$20+1)^(MAX((AC$28-$G$21+1),0)))/($O92*($G$9+1)^AC$28))),0))</f>
        <v/>
      </c>
      <c r="AD92" s="368" t="str">
        <f>IF(Table1[[#This Row],[Hospital name (Autofills)]]="","",IFERROR(IF($J92="Y",S92,IF($G$19="N",S92,($N92*($G$10+1)^IF(AD$28&lt;$G$21,AD$28,$G$21-1)*($G$20+1)^(MAX((AD$28-$G$21+1),0)))/($O92*($G$9+1)^AD$28))),0))</f>
        <v/>
      </c>
      <c r="AE92" s="368" t="str">
        <f>IF(Table1[[#This Row],[Hospital name (Autofills)]]="","",IFERROR(IF($J92="Y",T92,IF($G$19="N",T92,($N92*($G$10+1)^IF(AE$28&lt;$G$21,AE$28,$G$21-1)*($G$20+1)^(MAX((AE$28-$G$21+1),0)))/($O92*($G$9+1)^AE$28))),0))</f>
        <v/>
      </c>
      <c r="AF92" s="368" t="str">
        <f>IF(Table1[[#This Row],[Hospital name (Autofills)]]="","",IFERROR(IF($J92="Y",U92,IF($G$19="N",U92,($N92*($G$10+1)^IF(AF$28&lt;$G$21,AF$28,$G$21-1)*($G$20+1)^(MAX((AF$28-$G$21+1),0)))/($O92*($G$9+1)^AF$28))),0))</f>
        <v/>
      </c>
      <c r="AG92" s="368" t="str">
        <f>IF(Table1[[#This Row],[Hospital name (Autofills)]]="","",IFERROR(IF($J92="Y",V92,IF($G$19="N",V92,($N92*($G$10+1)^IF(AG$28&lt;$G$21,AG$28,$G$21-1)*($G$20+1)^(MAX((AG$28-$G$21+1),0)))/($O92*($G$9+1)^AG$28))),0))</f>
        <v/>
      </c>
      <c r="AH92" s="368" t="str">
        <f>IF(Table1[[#This Row],[Hospital name (Autofills)]]="","",IFERROR(IF($J92="Y",W92,IF($G$19="N",W92,($N92*($G$10+1)^IF(AH$28&lt;$G$21,AH$28,$G$21-1)*($G$20+1)^(MAX((AH$28-$G$21+1),0)))/($O92*($G$9+1)^AH$28))),0))</f>
        <v/>
      </c>
      <c r="AI92" s="368" t="str">
        <f>IF(Table1[[#This Row],[Hospital name (Autofills)]]="","",IFERROR(IF($J92="Y",X92,IF($G$19="N",X92,($N92*($G$10+1)^IF(AI$28&lt;$G$21,AI$28,$G$21-1)*($G$20+1)^(MAX((AI$28-$G$21+1),0)))/($O92*($G$9+1)^AI$28))),0))</f>
        <v/>
      </c>
      <c r="AJ92" s="368" t="str">
        <f>IF(Table1[[#This Row],[Hospital name (Autofills)]]="","",IFERROR(IF($J92="Y",Y92,IF($G$19="N",Y92,($N92*($G$10+1)^IF(AJ$28&lt;$G$21,AJ$28,$G$21-1)*($G$20+1)^(MAX((AJ$28-$G$21+1),0)))/($O92*($G$9+1)^AJ$28))),0))</f>
        <v/>
      </c>
      <c r="AK92" s="368" t="str">
        <f>IF(Table1[[#This Row],[Hospital name (Autofills)]]="","",IFERROR(IF($J92="Y",Z92,IF($G$19="N",Z92,($N92*($G$10+1)^IF(AK$28&lt;$G$21,AK$28,$G$21-1)*($G$20+1)^(MAX((AK$28-$G$21+1),0)))/($O92*($G$9+1)^AK$28))),0))</f>
        <v/>
      </c>
      <c r="AL92" s="349" t="str">
        <f t="shared" si="0"/>
        <v/>
      </c>
      <c r="AM92" s="350" t="str">
        <f>IF(Table1[[#This Row],[Hospital name (Autofills)]]="","",IF(AND($I92="Y", $G$17="Y"), AB92,
    IF(OR(AND($G$13="Y", AM$28 &gt;= $G$14), $G$13="N"),
        IF(OR(AB92 &gt;= $G$12, AL92 = $G$12),
            $G$12,
            AB92),
        AB92))
)</f>
        <v/>
      </c>
      <c r="AN92" s="350" t="str">
        <f>IF(Table1[[#This Row],[Hospital name (Autofills)]]="","",IF(AND($I92="Y", $G$17="Y"), AC92,
    IF(OR(AND($G$13="Y", AN$28 &gt;= $G$14), $G$13="N"),
        IF(OR(AC92 &gt;= $G$12, AM92 = $G$12),
            $G$12,
            AC92),
        AC92)
))</f>
        <v/>
      </c>
      <c r="AO92" s="350" t="str">
        <f>IF(Table1[[#This Row],[Hospital name (Autofills)]]="","",IF(AND($I92="Y", $G$17="Y"), AD92,
    IF(OR(AND($G$13="Y", AO$28 &gt;= $G$14), $G$13="N"),
        IF(OR(AD92 &gt;= $G$12, AN92 = $G$12),
            MIN(AD92,$G$12),
            AD92),
        AD92)
))</f>
        <v/>
      </c>
      <c r="AP92" s="350" t="str">
        <f>IF(Table1[[#This Row],[Hospital name (Autofills)]]="","",IF(AND($I92="Y", $G$17="Y"), AE92,
    IF(OR(AND($G$13="Y", AP$28 &gt;= $G$14), $G$13="N"),
        IF(OR(AE92 &gt;= $G$12, AO92 = $G$12),
            MIN(AE92,$G$12),
            AE92),
        AE92)
))</f>
        <v/>
      </c>
      <c r="AQ92" s="350" t="str">
        <f>IF(Table1[[#This Row],[Hospital name (Autofills)]]="","",IF(AND($I92="Y", $G$17="Y"), AF92,
    IF(OR(AND($G$13="Y", AQ$28 &gt;= $G$14), $G$13="N"),
        IF(OR(AF92 &gt;= $G$12, AP92 = $G$12),
            MIN(AF92,$G$12),
            AF92),
        AF92)
))</f>
        <v/>
      </c>
      <c r="AR92" s="350" t="str">
        <f>IF(Table1[[#This Row],[Hospital name (Autofills)]]="","",IF(AND($I92="Y", $G$17="Y"), AG92,
    IF(OR(AND($G$13="Y", AR$28 &gt;= $G$14), $G$13="N"),
        IF(OR(AG92 &gt;= $G$12, AQ92 = $G$12),
            MIN(AG92,$G$12),
            AG92),
        AG92)
))</f>
        <v/>
      </c>
      <c r="AS92" s="350" t="str">
        <f>IF(Table1[[#This Row],[Hospital name (Autofills)]]="","",IF(AND($I92="Y", $G$17="Y"), AH92,
    IF(OR(AND($G$13="Y", AS$28 &gt;= $G$14), $G$13="N"),
        IF(OR(AH92 &gt;= $G$12, AR92 = $G$12),
            MIN(AH92,$G$12),
            AH92),
        AH92)
))</f>
        <v/>
      </c>
      <c r="AT92" s="350" t="str">
        <f>IF(Table1[[#This Row],[Hospital name (Autofills)]]="","",IF(AND($I92="Y", $G$17="Y"), AI92,
    IF(OR(AND($G$13="Y", AT$28 &gt;= $G$14), $G$13="N"),
        IF(OR(AI92 &gt;= $G$12, AS92 = $G$12),
            MIN(AI92,$G$12),
            AI92),
        AI92)
))</f>
        <v/>
      </c>
      <c r="AU92" s="350" t="str">
        <f>IF(Table1[[#This Row],[Hospital name (Autofills)]]="","",IF(AND($I92="Y", $G$17="Y"), AJ92,
    IF(OR(AND($G$13="Y", AU$28 &gt;= $G$14), $G$13="N"),
        IF(OR(AJ92 &gt;= $G$12, AT92 = $G$12),
            MIN(AJ92,$G$12),
            AJ92),
        AJ92)
))</f>
        <v/>
      </c>
      <c r="AV92" s="350" t="str">
        <f>IF(Table1[[#This Row],[Hospital name (Autofills)]]="","",IF(AND($I92="Y", $G$17="Y"), AK92,
    IF(OR(AND($G$13="Y", AV$28 &gt;= $G$14), $G$13="N"),
        IF(OR(AK92 &gt;= $G$12, AU92 = $G$12),
            MIN(AK92,$G$12),
            AK92),
        AK92)
))</f>
        <v/>
      </c>
      <c r="AW92" s="345" t="str">
        <f>IFERROR(Table1[[#This Row],[Year 0 Relative Price]],"")</f>
        <v/>
      </c>
      <c r="AX92" s="350" t="str">
        <f t="shared" si="11"/>
        <v/>
      </c>
      <c r="AY92" s="350" t="str">
        <f t="shared" si="12"/>
        <v/>
      </c>
      <c r="AZ92" s="350" t="str">
        <f t="shared" si="13"/>
        <v/>
      </c>
      <c r="BA92" s="350" t="str">
        <f t="shared" si="14"/>
        <v/>
      </c>
      <c r="BB92" s="350" t="str">
        <f t="shared" si="15"/>
        <v/>
      </c>
      <c r="BC92" s="350" t="str">
        <f t="shared" si="16"/>
        <v/>
      </c>
      <c r="BD92" s="350" t="str">
        <f t="shared" si="17"/>
        <v/>
      </c>
      <c r="BE92" s="350" t="str">
        <f t="shared" si="18"/>
        <v/>
      </c>
      <c r="BF92" s="350" t="str">
        <f t="shared" si="19"/>
        <v/>
      </c>
      <c r="BG92" s="351" t="str">
        <f t="shared" si="20"/>
        <v/>
      </c>
      <c r="BH92" s="352" t="str">
        <f>IF(Table1[[#This Row],[Hospital name (Autofills)]]="","",IFERROR($N92*($G$10+1)^BH$28,0))</f>
        <v/>
      </c>
      <c r="BI92" s="353" t="str">
        <f>IF(Table1[[#This Row],[Hospital name (Autofills)]]="","",IFERROR($N92*($G$10+1)^BI$28,0))</f>
        <v/>
      </c>
      <c r="BJ92" s="353" t="str">
        <f>IF(Table1[[#This Row],[Hospital name (Autofills)]]="","",IFERROR($N92*($G$10+1)^BJ$28,0))</f>
        <v/>
      </c>
      <c r="BK92" s="353" t="str">
        <f>IF(Table1[[#This Row],[Hospital name (Autofills)]]="","",IFERROR($N92*($G$10+1)^BK$28,0))</f>
        <v/>
      </c>
      <c r="BL92" s="353" t="str">
        <f>IF(Table1[[#This Row],[Hospital name (Autofills)]]="","",IFERROR($N92*($G$10+1)^BL$28,0))</f>
        <v/>
      </c>
      <c r="BM92" s="353" t="str">
        <f>IF(Table1[[#This Row],[Hospital name (Autofills)]]="","",IFERROR($N92*($G$10+1)^BM$28,0))</f>
        <v/>
      </c>
      <c r="BN92" s="353" t="str">
        <f>IF(Table1[[#This Row],[Hospital name (Autofills)]]="","",IFERROR($N92*($G$10+1)^BN$28,0))</f>
        <v/>
      </c>
      <c r="BO92" s="353" t="str">
        <f>IF(Table1[[#This Row],[Hospital name (Autofills)]]="","",IFERROR($N92*($G$10+1)^BO$28,0))</f>
        <v/>
      </c>
      <c r="BP92" s="353" t="str">
        <f>IF(Table1[[#This Row],[Hospital name (Autofills)]]="","",IFERROR($N92*($G$10+1)^BP$28,0))</f>
        <v/>
      </c>
      <c r="BQ92" s="354" t="str">
        <f>IF(Table1[[#This Row],[Hospital name (Autofills)]]="","",IFERROR($N92*($G$10+1)^BQ$28,0))</f>
        <v/>
      </c>
      <c r="BR92" s="357" t="str">
        <f>IF(Table1[[#This Row],[Hospital name (Autofills)]]="","",IFERROR(($O92*((1+$G$9)^(BR$28)))*(AB92),0))</f>
        <v/>
      </c>
      <c r="BS92" s="362" t="str">
        <f>IF(Table1[[#This Row],[Hospital name (Autofills)]]="","",IFERROR(($O92*((1+$G$9)^(BS$28)))*(AC92),0))</f>
        <v/>
      </c>
      <c r="BT92" s="362" t="str">
        <f>IF(Table1[[#This Row],[Hospital name (Autofills)]]="","",IFERROR(($O92*((1+$G$9)^(BT$28)))*(AD92),0))</f>
        <v/>
      </c>
      <c r="BU92" s="362" t="str">
        <f>IF(Table1[[#This Row],[Hospital name (Autofills)]]="","",IFERROR(($O92*((1+$G$9)^(BU$28)))*(AE92),0))</f>
        <v/>
      </c>
      <c r="BV92" s="362" t="str">
        <f>IF(Table1[[#This Row],[Hospital name (Autofills)]]="","",IFERROR(($O92*((1+$G$9)^(BV$28)))*(AF92),0))</f>
        <v/>
      </c>
      <c r="BW92" s="362" t="str">
        <f>IF(Table1[[#This Row],[Hospital name (Autofills)]]="","",IFERROR(($O92*((1+$G$9)^(BW$28)))*(AG92),0))</f>
        <v/>
      </c>
      <c r="BX92" s="362" t="str">
        <f>IF(Table1[[#This Row],[Hospital name (Autofills)]]="","",IFERROR(($O92*((1+$G$9)^(BX$28)))*(AH92),0))</f>
        <v/>
      </c>
      <c r="BY92" s="362" t="str">
        <f>IF(Table1[[#This Row],[Hospital name (Autofills)]]="","",IFERROR(($O92*((1+$G$9)^(BY$28)))*(AI92),0))</f>
        <v/>
      </c>
      <c r="BZ92" s="362" t="str">
        <f>IF(Table1[[#This Row],[Hospital name (Autofills)]]="","",IFERROR(($O92*((1+$G$9)^(BZ$28)))*(AJ92),0))</f>
        <v/>
      </c>
      <c r="CA92" s="370" t="str">
        <f>IF(Table1[[#This Row],[Hospital name (Autofills)]]="","",IFERROR(($O92*((1+$G$9)^(CA$28)))*(AK92),0))</f>
        <v/>
      </c>
      <c r="CB92" s="343" t="str">
        <f>IF(Table1[[#This Row],[Hospital name (Autofills)]]="","",IFERROR(($O92*((1+$G$9)^(CB$28)))*(AM92),0))</f>
        <v/>
      </c>
      <c r="CC92" s="362" t="str">
        <f>IF(Table1[[#This Row],[Hospital name (Autofills)]]="","",IFERROR(($O92*((1+$G$9)^(CC$28)))*(AN92),0))</f>
        <v/>
      </c>
      <c r="CD92" s="362" t="str">
        <f>IF(Table1[[#This Row],[Hospital name (Autofills)]]="","",IFERROR(($O92*((1+$G$9)^(CD$28)))*(AO92),0))</f>
        <v/>
      </c>
      <c r="CE92" s="362" t="str">
        <f>IF(Table1[[#This Row],[Hospital name (Autofills)]]="","",IFERROR(($O92*((1+$G$9)^(CE$28)))*(AP92),0))</f>
        <v/>
      </c>
      <c r="CF92" s="362" t="str">
        <f>IF(Table1[[#This Row],[Hospital name (Autofills)]]="","",IFERROR(($O92*((1+$G$9)^(CF$28)))*(AQ92),0))</f>
        <v/>
      </c>
      <c r="CG92" s="362" t="str">
        <f>IF(Table1[[#This Row],[Hospital name (Autofills)]]="","",IFERROR(($O92*((1+$G$9)^(CG$28)))*(AR92),0))</f>
        <v/>
      </c>
      <c r="CH92" s="362" t="str">
        <f>IF(Table1[[#This Row],[Hospital name (Autofills)]]="","",IFERROR(($O92*((1+$G$9)^(CH$28)))*(AS92),0))</f>
        <v/>
      </c>
      <c r="CI92" s="362" t="str">
        <f>IF(Table1[[#This Row],[Hospital name (Autofills)]]="","",IFERROR(($O92*((1+$G$9)^(CI$28)))*(AT92),0))</f>
        <v/>
      </c>
      <c r="CJ92" s="362" t="str">
        <f>IF(Table1[[#This Row],[Hospital name (Autofills)]]="","",IFERROR(($O92*((1+$G$9)^(CJ$28)))*(AU92),0))</f>
        <v/>
      </c>
      <c r="CK92" s="344" t="str">
        <f>IF(Table1[[#This Row],[Hospital name (Autofills)]]="","",IFERROR(($O92*((1+$G$9)^(CK$28)))*(AV92),0))</f>
        <v/>
      </c>
      <c r="CL92" s="357" t="str">
        <f>IF(Table1[[#This Row],[Hospital name (Autofills)]]="","",IFERROR(($O92*((1+$G$9)^(CL$28)))*(AX92),0))</f>
        <v/>
      </c>
      <c r="CM92" s="362" t="str">
        <f>IF(Table1[[#This Row],[Hospital name (Autofills)]]="","",IFERROR(($O92*((1+$G$9)^(CM$28)))*(AY92),0))</f>
        <v/>
      </c>
      <c r="CN92" s="362" t="str">
        <f>IF(Table1[[#This Row],[Hospital name (Autofills)]]="","",IFERROR(($O92*((1+$G$9)^(CN$28)))*(AZ92),0))</f>
        <v/>
      </c>
      <c r="CO92" s="362" t="str">
        <f>IF(Table1[[#This Row],[Hospital name (Autofills)]]="","",IFERROR(($O92*((1+$G$9)^(CO$28)))*(BA92),0))</f>
        <v/>
      </c>
      <c r="CP92" s="362" t="str">
        <f>IF(Table1[[#This Row],[Hospital name (Autofills)]]="","",IFERROR(($O92*((1+$G$9)^(CP$28)))*(BB92),0))</f>
        <v/>
      </c>
      <c r="CQ92" s="362" t="str">
        <f>IF(Table1[[#This Row],[Hospital name (Autofills)]]="","",IFERROR(($O92*((1+$G$9)^(CQ$28)))*(BC92),0))</f>
        <v/>
      </c>
      <c r="CR92" s="362" t="str">
        <f>IF(Table1[[#This Row],[Hospital name (Autofills)]]="","",IFERROR(($O92*((1+$G$9)^(CR$28)))*(BD92),0))</f>
        <v/>
      </c>
      <c r="CS92" s="362" t="str">
        <f>IF(Table1[[#This Row],[Hospital name (Autofills)]]="","",IFERROR(($O92*((1+$G$9)^(CS$28)))*(BE92),0))</f>
        <v/>
      </c>
      <c r="CT92" s="362" t="str">
        <f>IF(Table1[[#This Row],[Hospital name (Autofills)]]="","",IFERROR(($O92*((1+$G$9)^(CT$28)))*(BF92),0))</f>
        <v/>
      </c>
      <c r="CU92" s="362" t="str">
        <f>IF(Table1[[#This Row],[Hospital name (Autofills)]]="","",IFERROR(($O92*((1+$G$9)^(CU$28)))*(BG92),0))</f>
        <v/>
      </c>
      <c r="CV92" s="371" t="str">
        <f>IF(Table1[[#This Row],[Hospital name (Autofills)]]="","",BH92-BR92)</f>
        <v/>
      </c>
      <c r="CW92" s="372" t="str">
        <f>IF(Table1[[#This Row],[Hospital name (Autofills)]]="","",BI92-BS92)</f>
        <v/>
      </c>
      <c r="CX92" s="372" t="str">
        <f>IF(Table1[[#This Row],[Hospital name (Autofills)]]="","",BJ92-BT92)</f>
        <v/>
      </c>
      <c r="CY92" s="372" t="str">
        <f>IF(Table1[[#This Row],[Hospital name (Autofills)]]="","",BK92-BU92)</f>
        <v/>
      </c>
      <c r="CZ92" s="372" t="str">
        <f>IF(Table1[[#This Row],[Hospital name (Autofills)]]="","",BL92-BV92)</f>
        <v/>
      </c>
      <c r="DA92" s="372" t="str">
        <f>IF(Table1[[#This Row],[Hospital name (Autofills)]]="","",BM92-BW92)</f>
        <v/>
      </c>
      <c r="DB92" s="372" t="str">
        <f>IF(Table1[[#This Row],[Hospital name (Autofills)]]="","",BN92-BX92)</f>
        <v/>
      </c>
      <c r="DC92" s="372" t="str">
        <f>IF(Table1[[#This Row],[Hospital name (Autofills)]]="","",BO92-BY92)</f>
        <v/>
      </c>
      <c r="DD92" s="372" t="str">
        <f>IF(Table1[[#This Row],[Hospital name (Autofills)]]="","",BP92-BZ92)</f>
        <v/>
      </c>
      <c r="DE92" s="373" t="str">
        <f>IF(Table1[[#This Row],[Hospital name (Autofills)]]="","",BQ92-CA92)</f>
        <v/>
      </c>
      <c r="DF92" s="375" t="str">
        <f>IF(Table1[[#This Row],[Hospital name (Autofills)]]="","",SUM(Table1[[#This Row],[Year 1 Savings with Price Growth Cap Alone (millions)]:[Year 10 Savings with Price Growth Cap Alone (millions)]]))</f>
        <v/>
      </c>
      <c r="DG92" s="376" t="str">
        <f>IF(Table1[[#This Row],[Hospital name (Autofills)]]="","",BH92-CB92)</f>
        <v/>
      </c>
      <c r="DH92" s="377" t="str">
        <f>IF(Table1[[#This Row],[Hospital name (Autofills)]]="","",BI92-CC92)</f>
        <v/>
      </c>
      <c r="DI92" s="377" t="str">
        <f>IF(Table1[[#This Row],[Hospital name (Autofills)]]="","",BJ92-CD92)</f>
        <v/>
      </c>
      <c r="DJ92" s="377" t="str">
        <f>IF(Table1[[#This Row],[Hospital name (Autofills)]]="","",BK92-CE92)</f>
        <v/>
      </c>
      <c r="DK92" s="377" t="str">
        <f>IF(Table1[[#This Row],[Hospital name (Autofills)]]="","",BL92-CF92)</f>
        <v/>
      </c>
      <c r="DL92" s="377" t="str">
        <f>IF(Table1[[#This Row],[Hospital name (Autofills)]]="","",BM92-CG92)</f>
        <v/>
      </c>
      <c r="DM92" s="377" t="str">
        <f>IF(Table1[[#This Row],[Hospital name (Autofills)]]="","",BN92-CH92)</f>
        <v/>
      </c>
      <c r="DN92" s="377" t="str">
        <f>IF(Table1[[#This Row],[Hospital name (Autofills)]]="","",BO92-CI92)</f>
        <v/>
      </c>
      <c r="DO92" s="377" t="str">
        <f>IF(Table1[[#This Row],[Hospital name (Autofills)]]="","",BP92-CJ92)</f>
        <v/>
      </c>
      <c r="DP92" s="377" t="str">
        <f>IF(Table1[[#This Row],[Hospital name (Autofills)]]="","",BQ92-CK92)</f>
        <v/>
      </c>
      <c r="DQ92" s="344" t="str">
        <f>IF(Table1[[#This Row],[Hospital name (Autofills)]]="","",SUM(Table1[[#This Row],[Year 1 Savings with Price Growth Cap + Price Cap (No Glide Path) (millions)]:[Year 10 Savings with Price Growth Cap + Price Cap (No Glide Path) (millions)]]))</f>
        <v/>
      </c>
      <c r="DR92" s="363" t="str">
        <f>IF(Table1[[#This Row],[Hospital name (Autofills)]]="","",BH92-CL92)</f>
        <v/>
      </c>
      <c r="DS92" s="364" t="str">
        <f>IF(Table1[[#This Row],[Hospital name (Autofills)]]="","",BI92-CM92)</f>
        <v/>
      </c>
      <c r="DT92" s="364" t="str">
        <f>IF(Table1[[#This Row],[Hospital name (Autofills)]]="","",BJ92-CN92)</f>
        <v/>
      </c>
      <c r="DU92" s="364" t="str">
        <f>IF(Table1[[#This Row],[Hospital name (Autofills)]]="","",BK92-CO92)</f>
        <v/>
      </c>
      <c r="DV92" s="364" t="str">
        <f>IF(Table1[[#This Row],[Hospital name (Autofills)]]="","",BL92-CP92)</f>
        <v/>
      </c>
      <c r="DW92" s="364" t="str">
        <f>IF(Table1[[#This Row],[Hospital name (Autofills)]]="","",BM92-CQ92)</f>
        <v/>
      </c>
      <c r="DX92" s="364" t="str">
        <f>IF(Table1[[#This Row],[Hospital name (Autofills)]]="","",BN92-CR92)</f>
        <v/>
      </c>
      <c r="DY92" s="364" t="str">
        <f>IF(Table1[[#This Row],[Hospital name (Autofills)]]="","",BO92-CS92)</f>
        <v/>
      </c>
      <c r="DZ92" s="364" t="str">
        <f>IF(Table1[[#This Row],[Hospital name (Autofills)]]="","",BP92-CT92)</f>
        <v/>
      </c>
      <c r="EA92" s="364" t="str">
        <f>IF(Table1[[#This Row],[Hospital name (Autofills)]]="","",BQ92-CU92)</f>
        <v/>
      </c>
      <c r="EB92" s="365" t="str">
        <f>IF(Table1[[#This Row],[Hospital name (Autofills)]]="","",SUM(Table1[[#This Row],[Year 1 Savings with Price Growth Cap + Price Cap Glide Path (millions)]:[Year 10 Savings with Price Growth Cap + Price Cap Glide Path (millions)]]))</f>
        <v/>
      </c>
      <c r="EI92" s="118"/>
      <c r="EJ92" s="118"/>
      <c r="EK92" s="118"/>
      <c r="EL92" s="118"/>
      <c r="EM92" s="118"/>
      <c r="EN92" s="118"/>
      <c r="EO92" s="118"/>
      <c r="EP92" s="118"/>
      <c r="EQ92" s="118"/>
      <c r="ER92" s="118"/>
      <c r="ES92" s="118"/>
    </row>
    <row r="93" spans="2:149" ht="12" customHeight="1">
      <c r="B93" s="292"/>
      <c r="C93" s="337" t="str">
        <f>IF(B93=0,"",_xlfn.XLOOKUP(B93,'4. User Repricing Data'!A:A,'4. User Repricing Data'!B:B,""))</f>
        <v/>
      </c>
      <c r="D93" s="292" t="str">
        <f>IF(B93=0,"",_xlfn.XLOOKUP(B93,'4. User Repricing Data'!A:A,'4. User Repricing Data'!D:D,""))</f>
        <v/>
      </c>
      <c r="E93" s="108" t="str">
        <f>IF(B93=0,"",_xlfn.XLOOKUP(B93,'4. User Repricing Data'!A:A,'4. User Repricing Data'!F:F,""))</f>
        <v/>
      </c>
      <c r="F93" s="338" t="str">
        <f>IF(B93=0,"",_xlfn.XLOOKUP(B93,'4. User Repricing Data'!A:A,'4. User Repricing Data'!E:E,""))</f>
        <v/>
      </c>
      <c r="G93" s="108" t="str">
        <f>IF(G$29="CAH",Table1[[#This Row],[CAH? (Y/N) (Autofills)]],"")</f>
        <v/>
      </c>
      <c r="H93" s="109" t="str">
        <f>IF(H$29="CAH",Table1[[#This Row],[CAH? (Y/N) (Autofills)]],"")</f>
        <v/>
      </c>
      <c r="I93" s="366" t="str">
        <f>IF(Table1[[#This Row],[Hospital name (Autofills)]]="","",IF(OR(AND(G93="Y",$G$17="Y"),AND(H93="Y",$G$18="Y")),"Y","N"))</f>
        <v/>
      </c>
      <c r="J93" s="366" t="str">
        <f>IF(Table1[[#This Row],[Hospital name (Autofills)]]="","",IF(OR(AND(G93="Y",$G$22="Y",$G$19="Y"),AND(H93="Y",$G$23="Y",$G$19="Y")),"Y","N"))</f>
        <v/>
      </c>
      <c r="K93" s="364" t="str">
        <f>IF(Table1[[#This Row],[Hospital name (Autofills)]]="","",_xlfn.XLOOKUP(B93,'4. User Repricing Data'!A:A,'4. User Repricing Data'!G:G))</f>
        <v/>
      </c>
      <c r="L93" s="364" t="str">
        <f>IF(Table1[[#This Row],[Hospital name (Autofills)]]="","",_xlfn.XLOOKUP(B93,'4. User Repricing Data'!A:A,'4. User Repricing Data'!H:H))</f>
        <v/>
      </c>
      <c r="M93" s="342" t="str">
        <f>IF(Table1[[#This Row],[Hospital name (Autofills)]]="","",((1+G$7)^G$6-1))</f>
        <v/>
      </c>
      <c r="N93" s="343" t="str">
        <f>IF(Table1[[#This Row],[Hospital name (Autofills)]]="","",IFERROR(K93*(1+Table1[[#This Row],[Cumulative Inflation Adjustment (Autofills)]]),0))</f>
        <v/>
      </c>
      <c r="O93" s="344" t="str">
        <f>IF(Table1[[#This Row],[Hospital name (Autofills)]]="","",IFERROR(L93*(1+Table1[[#This Row],[Cumulative Inflation Adjustment (Autofills)]]),0))</f>
        <v/>
      </c>
      <c r="P93" s="345" t="str">
        <f>IF(Table1[[#This Row],[Hospital name (Autofills)]]="","",IFERROR(N93/O93,0))</f>
        <v/>
      </c>
      <c r="Q93" s="346" t="str">
        <f>IF(Table1[[#This Row],[Hospital name (Autofills)]]="","",IFERROR(($N93*($G$10+1)^Q$28)/($O93*($G$9+1)^Q$28),0))</f>
        <v/>
      </c>
      <c r="R93" s="346" t="str">
        <f>IF(Table1[[#This Row],[Hospital name (Autofills)]]="","",IFERROR(($N93*($G$10+1)^R$28)/($O93*($G$9+1)^R$28),0))</f>
        <v/>
      </c>
      <c r="S93" s="346" t="str">
        <f>IF(Table1[[#This Row],[Hospital name (Autofills)]]="","",IFERROR(($N93*($G$10+1)^S$28)/($O93*($G$9+1)^S$28),0))</f>
        <v/>
      </c>
      <c r="T93" s="346" t="str">
        <f>IF(Table1[[#This Row],[Hospital name (Autofills)]]="","",IFERROR(($N93*($G$10+1)^T$28)/($O93*($G$9+1)^T$28),0))</f>
        <v/>
      </c>
      <c r="U93" s="346" t="str">
        <f>IF(Table1[[#This Row],[Hospital name (Autofills)]]="","",IFERROR(($N93*($G$10+1)^U$28)/($O93*($G$9+1)^U$28),0))</f>
        <v/>
      </c>
      <c r="V93" s="346" t="str">
        <f>IF(Table1[[#This Row],[Hospital name (Autofills)]]="","",IFERROR(($N93*($G$10+1)^V$28)/($O93*($G$9+1)^V$28),0))</f>
        <v/>
      </c>
      <c r="W93" s="346" t="str">
        <f>IF(Table1[[#This Row],[Hospital name (Autofills)]]="","",IFERROR(($N93*($G$10+1)^W$28)/($O93*($G$9+1)^W$28),0))</f>
        <v/>
      </c>
      <c r="X93" s="346" t="str">
        <f>IF(Table1[[#This Row],[Hospital name (Autofills)]]="","",IFERROR(($N93*($G$10+1)^X$28)/($O93*($G$9+1)^X$28),0))</f>
        <v/>
      </c>
      <c r="Y93" s="346" t="str">
        <f>IF(Table1[[#This Row],[Hospital name (Autofills)]]="","",IFERROR(($N93*($G$10+1)^Y$28)/($O93*($G$9+1)^Y$28),0))</f>
        <v/>
      </c>
      <c r="Z93" s="346" t="str">
        <f>IF(Table1[[#This Row],[Hospital name (Autofills)]]="","",IFERROR(($N93*($G$10+1)^Z$28)/($O93*($G$9+1)^Z$28),0))</f>
        <v/>
      </c>
      <c r="AA93" s="345" t="str">
        <f>IF(Table1[[#This Row],[Hospital name (Autofills)]]="","",IFERROR(N93/O93,0))</f>
        <v/>
      </c>
      <c r="AB93" s="368" t="str">
        <f>IF(Table1[[#This Row],[Hospital name (Autofills)]]="","",IFERROR(IF($J93="Y",Q93,IF($G$19="N",Q93,($N93*($G$10+1)^IF(AB$28&lt;$G$21,AB$28,$G$21-1)*($G$20+1)^(MAX((AB$28-$G$21+1),0)))/($O93*($G$9+1)^AB$28))),0))</f>
        <v/>
      </c>
      <c r="AC93" s="368" t="str">
        <f>IF(Table1[[#This Row],[Hospital name (Autofills)]]="","",IFERROR(IF($J93="Y",R93,IF($G$19="N",R93,($N93*($G$10+1)^IF(AC$28&lt;$G$21,AC$28,$G$21-1)*($G$20+1)^(MAX((AC$28-$G$21+1),0)))/($O93*($G$9+1)^AC$28))),0))</f>
        <v/>
      </c>
      <c r="AD93" s="368" t="str">
        <f>IF(Table1[[#This Row],[Hospital name (Autofills)]]="","",IFERROR(IF($J93="Y",S93,IF($G$19="N",S93,($N93*($G$10+1)^IF(AD$28&lt;$G$21,AD$28,$G$21-1)*($G$20+1)^(MAX((AD$28-$G$21+1),0)))/($O93*($G$9+1)^AD$28))),0))</f>
        <v/>
      </c>
      <c r="AE93" s="368" t="str">
        <f>IF(Table1[[#This Row],[Hospital name (Autofills)]]="","",IFERROR(IF($J93="Y",T93,IF($G$19="N",T93,($N93*($G$10+1)^IF(AE$28&lt;$G$21,AE$28,$G$21-1)*($G$20+1)^(MAX((AE$28-$G$21+1),0)))/($O93*($G$9+1)^AE$28))),0))</f>
        <v/>
      </c>
      <c r="AF93" s="368" t="str">
        <f>IF(Table1[[#This Row],[Hospital name (Autofills)]]="","",IFERROR(IF($J93="Y",U93,IF($G$19="N",U93,($N93*($G$10+1)^IF(AF$28&lt;$G$21,AF$28,$G$21-1)*($G$20+1)^(MAX((AF$28-$G$21+1),0)))/($O93*($G$9+1)^AF$28))),0))</f>
        <v/>
      </c>
      <c r="AG93" s="368" t="str">
        <f>IF(Table1[[#This Row],[Hospital name (Autofills)]]="","",IFERROR(IF($J93="Y",V93,IF($G$19="N",V93,($N93*($G$10+1)^IF(AG$28&lt;$G$21,AG$28,$G$21-1)*($G$20+1)^(MAX((AG$28-$G$21+1),0)))/($O93*($G$9+1)^AG$28))),0))</f>
        <v/>
      </c>
      <c r="AH93" s="368" t="str">
        <f>IF(Table1[[#This Row],[Hospital name (Autofills)]]="","",IFERROR(IF($J93="Y",W93,IF($G$19="N",W93,($N93*($G$10+1)^IF(AH$28&lt;$G$21,AH$28,$G$21-1)*($G$20+1)^(MAX((AH$28-$G$21+1),0)))/($O93*($G$9+1)^AH$28))),0))</f>
        <v/>
      </c>
      <c r="AI93" s="368" t="str">
        <f>IF(Table1[[#This Row],[Hospital name (Autofills)]]="","",IFERROR(IF($J93="Y",X93,IF($G$19="N",X93,($N93*($G$10+1)^IF(AI$28&lt;$G$21,AI$28,$G$21-1)*($G$20+1)^(MAX((AI$28-$G$21+1),0)))/($O93*($G$9+1)^AI$28))),0))</f>
        <v/>
      </c>
      <c r="AJ93" s="368" t="str">
        <f>IF(Table1[[#This Row],[Hospital name (Autofills)]]="","",IFERROR(IF($J93="Y",Y93,IF($G$19="N",Y93,($N93*($G$10+1)^IF(AJ$28&lt;$G$21,AJ$28,$G$21-1)*($G$20+1)^(MAX((AJ$28-$G$21+1),0)))/($O93*($G$9+1)^AJ$28))),0))</f>
        <v/>
      </c>
      <c r="AK93" s="368" t="str">
        <f>IF(Table1[[#This Row],[Hospital name (Autofills)]]="","",IFERROR(IF($J93="Y",Z93,IF($G$19="N",Z93,($N93*($G$10+1)^IF(AK$28&lt;$G$21,AK$28,$G$21-1)*($G$20+1)^(MAX((AK$28-$G$21+1),0)))/($O93*($G$9+1)^AK$28))),0))</f>
        <v/>
      </c>
      <c r="AL93" s="349" t="str">
        <f t="shared" si="0"/>
        <v/>
      </c>
      <c r="AM93" s="350" t="str">
        <f>IF(Table1[[#This Row],[Hospital name (Autofills)]]="","",IF(AND($I93="Y", $G$17="Y"), AB93,
    IF(OR(AND($G$13="Y", AM$28 &gt;= $G$14), $G$13="N"),
        IF(OR(AB93 &gt;= $G$12, AL93 = $G$12),
            $G$12,
            AB93),
        AB93))
)</f>
        <v/>
      </c>
      <c r="AN93" s="350" t="str">
        <f>IF(Table1[[#This Row],[Hospital name (Autofills)]]="","",IF(AND($I93="Y", $G$17="Y"), AC93,
    IF(OR(AND($G$13="Y", AN$28 &gt;= $G$14), $G$13="N"),
        IF(OR(AC93 &gt;= $G$12, AM93 = $G$12),
            $G$12,
            AC93),
        AC93)
))</f>
        <v/>
      </c>
      <c r="AO93" s="350" t="str">
        <f>IF(Table1[[#This Row],[Hospital name (Autofills)]]="","",IF(AND($I93="Y", $G$17="Y"), AD93,
    IF(OR(AND($G$13="Y", AO$28 &gt;= $G$14), $G$13="N"),
        IF(OR(AD93 &gt;= $G$12, AN93 = $G$12),
            MIN(AD93,$G$12),
            AD93),
        AD93)
))</f>
        <v/>
      </c>
      <c r="AP93" s="350" t="str">
        <f>IF(Table1[[#This Row],[Hospital name (Autofills)]]="","",IF(AND($I93="Y", $G$17="Y"), AE93,
    IF(OR(AND($G$13="Y", AP$28 &gt;= $G$14), $G$13="N"),
        IF(OR(AE93 &gt;= $G$12, AO93 = $G$12),
            MIN(AE93,$G$12),
            AE93),
        AE93)
))</f>
        <v/>
      </c>
      <c r="AQ93" s="350" t="str">
        <f>IF(Table1[[#This Row],[Hospital name (Autofills)]]="","",IF(AND($I93="Y", $G$17="Y"), AF93,
    IF(OR(AND($G$13="Y", AQ$28 &gt;= $G$14), $G$13="N"),
        IF(OR(AF93 &gt;= $G$12, AP93 = $G$12),
            MIN(AF93,$G$12),
            AF93),
        AF93)
))</f>
        <v/>
      </c>
      <c r="AR93" s="350" t="str">
        <f>IF(Table1[[#This Row],[Hospital name (Autofills)]]="","",IF(AND($I93="Y", $G$17="Y"), AG93,
    IF(OR(AND($G$13="Y", AR$28 &gt;= $G$14), $G$13="N"),
        IF(OR(AG93 &gt;= $G$12, AQ93 = $G$12),
            MIN(AG93,$G$12),
            AG93),
        AG93)
))</f>
        <v/>
      </c>
      <c r="AS93" s="350" t="str">
        <f>IF(Table1[[#This Row],[Hospital name (Autofills)]]="","",IF(AND($I93="Y", $G$17="Y"), AH93,
    IF(OR(AND($G$13="Y", AS$28 &gt;= $G$14), $G$13="N"),
        IF(OR(AH93 &gt;= $G$12, AR93 = $G$12),
            MIN(AH93,$G$12),
            AH93),
        AH93)
))</f>
        <v/>
      </c>
      <c r="AT93" s="350" t="str">
        <f>IF(Table1[[#This Row],[Hospital name (Autofills)]]="","",IF(AND($I93="Y", $G$17="Y"), AI93,
    IF(OR(AND($G$13="Y", AT$28 &gt;= $G$14), $G$13="N"),
        IF(OR(AI93 &gt;= $G$12, AS93 = $G$12),
            MIN(AI93,$G$12),
            AI93),
        AI93)
))</f>
        <v/>
      </c>
      <c r="AU93" s="350" t="str">
        <f>IF(Table1[[#This Row],[Hospital name (Autofills)]]="","",IF(AND($I93="Y", $G$17="Y"), AJ93,
    IF(OR(AND($G$13="Y", AU$28 &gt;= $G$14), $G$13="N"),
        IF(OR(AJ93 &gt;= $G$12, AT93 = $G$12),
            MIN(AJ93,$G$12),
            AJ93),
        AJ93)
))</f>
        <v/>
      </c>
      <c r="AV93" s="350" t="str">
        <f>IF(Table1[[#This Row],[Hospital name (Autofills)]]="","",IF(AND($I93="Y", $G$17="Y"), AK93,
    IF(OR(AND($G$13="Y", AV$28 &gt;= $G$14), $G$13="N"),
        IF(OR(AK93 &gt;= $G$12, AU93 = $G$12),
            MIN(AK93,$G$12),
            AK93),
        AK93)
))</f>
        <v/>
      </c>
      <c r="AW93" s="345" t="str">
        <f>IFERROR(Table1[[#This Row],[Year 0 Relative Price]],"")</f>
        <v/>
      </c>
      <c r="AX93" s="350" t="str">
        <f t="shared" si="11"/>
        <v/>
      </c>
      <c r="AY93" s="350" t="str">
        <f t="shared" si="12"/>
        <v/>
      </c>
      <c r="AZ93" s="350" t="str">
        <f t="shared" si="13"/>
        <v/>
      </c>
      <c r="BA93" s="350" t="str">
        <f t="shared" si="14"/>
        <v/>
      </c>
      <c r="BB93" s="350" t="str">
        <f t="shared" si="15"/>
        <v/>
      </c>
      <c r="BC93" s="350" t="str">
        <f t="shared" si="16"/>
        <v/>
      </c>
      <c r="BD93" s="350" t="str">
        <f t="shared" si="17"/>
        <v/>
      </c>
      <c r="BE93" s="350" t="str">
        <f t="shared" si="18"/>
        <v/>
      </c>
      <c r="BF93" s="350" t="str">
        <f t="shared" si="19"/>
        <v/>
      </c>
      <c r="BG93" s="351" t="str">
        <f t="shared" si="20"/>
        <v/>
      </c>
      <c r="BH93" s="352" t="str">
        <f>IF(Table1[[#This Row],[Hospital name (Autofills)]]="","",IFERROR($N93*($G$10+1)^BH$28,0))</f>
        <v/>
      </c>
      <c r="BI93" s="353" t="str">
        <f>IF(Table1[[#This Row],[Hospital name (Autofills)]]="","",IFERROR($N93*($G$10+1)^BI$28,0))</f>
        <v/>
      </c>
      <c r="BJ93" s="353" t="str">
        <f>IF(Table1[[#This Row],[Hospital name (Autofills)]]="","",IFERROR($N93*($G$10+1)^BJ$28,0))</f>
        <v/>
      </c>
      <c r="BK93" s="353" t="str">
        <f>IF(Table1[[#This Row],[Hospital name (Autofills)]]="","",IFERROR($N93*($G$10+1)^BK$28,0))</f>
        <v/>
      </c>
      <c r="BL93" s="353" t="str">
        <f>IF(Table1[[#This Row],[Hospital name (Autofills)]]="","",IFERROR($N93*($G$10+1)^BL$28,0))</f>
        <v/>
      </c>
      <c r="BM93" s="353" t="str">
        <f>IF(Table1[[#This Row],[Hospital name (Autofills)]]="","",IFERROR($N93*($G$10+1)^BM$28,0))</f>
        <v/>
      </c>
      <c r="BN93" s="353" t="str">
        <f>IF(Table1[[#This Row],[Hospital name (Autofills)]]="","",IFERROR($N93*($G$10+1)^BN$28,0))</f>
        <v/>
      </c>
      <c r="BO93" s="353" t="str">
        <f>IF(Table1[[#This Row],[Hospital name (Autofills)]]="","",IFERROR($N93*($G$10+1)^BO$28,0))</f>
        <v/>
      </c>
      <c r="BP93" s="353" t="str">
        <f>IF(Table1[[#This Row],[Hospital name (Autofills)]]="","",IFERROR($N93*($G$10+1)^BP$28,0))</f>
        <v/>
      </c>
      <c r="BQ93" s="354" t="str">
        <f>IF(Table1[[#This Row],[Hospital name (Autofills)]]="","",IFERROR($N93*($G$10+1)^BQ$28,0))</f>
        <v/>
      </c>
      <c r="BR93" s="357" t="str">
        <f>IF(Table1[[#This Row],[Hospital name (Autofills)]]="","",IFERROR(($O93*((1+$G$9)^(BR$28)))*(AB93),0))</f>
        <v/>
      </c>
      <c r="BS93" s="362" t="str">
        <f>IF(Table1[[#This Row],[Hospital name (Autofills)]]="","",IFERROR(($O93*((1+$G$9)^(BS$28)))*(AC93),0))</f>
        <v/>
      </c>
      <c r="BT93" s="362" t="str">
        <f>IF(Table1[[#This Row],[Hospital name (Autofills)]]="","",IFERROR(($O93*((1+$G$9)^(BT$28)))*(AD93),0))</f>
        <v/>
      </c>
      <c r="BU93" s="362" t="str">
        <f>IF(Table1[[#This Row],[Hospital name (Autofills)]]="","",IFERROR(($O93*((1+$G$9)^(BU$28)))*(AE93),0))</f>
        <v/>
      </c>
      <c r="BV93" s="362" t="str">
        <f>IF(Table1[[#This Row],[Hospital name (Autofills)]]="","",IFERROR(($O93*((1+$G$9)^(BV$28)))*(AF93),0))</f>
        <v/>
      </c>
      <c r="BW93" s="362" t="str">
        <f>IF(Table1[[#This Row],[Hospital name (Autofills)]]="","",IFERROR(($O93*((1+$G$9)^(BW$28)))*(AG93),0))</f>
        <v/>
      </c>
      <c r="BX93" s="362" t="str">
        <f>IF(Table1[[#This Row],[Hospital name (Autofills)]]="","",IFERROR(($O93*((1+$G$9)^(BX$28)))*(AH93),0))</f>
        <v/>
      </c>
      <c r="BY93" s="362" t="str">
        <f>IF(Table1[[#This Row],[Hospital name (Autofills)]]="","",IFERROR(($O93*((1+$G$9)^(BY$28)))*(AI93),0))</f>
        <v/>
      </c>
      <c r="BZ93" s="362" t="str">
        <f>IF(Table1[[#This Row],[Hospital name (Autofills)]]="","",IFERROR(($O93*((1+$G$9)^(BZ$28)))*(AJ93),0))</f>
        <v/>
      </c>
      <c r="CA93" s="370" t="str">
        <f>IF(Table1[[#This Row],[Hospital name (Autofills)]]="","",IFERROR(($O93*((1+$G$9)^(CA$28)))*(AK93),0))</f>
        <v/>
      </c>
      <c r="CB93" s="343" t="str">
        <f>IF(Table1[[#This Row],[Hospital name (Autofills)]]="","",IFERROR(($O93*((1+$G$9)^(CB$28)))*(AM93),0))</f>
        <v/>
      </c>
      <c r="CC93" s="362" t="str">
        <f>IF(Table1[[#This Row],[Hospital name (Autofills)]]="","",IFERROR(($O93*((1+$G$9)^(CC$28)))*(AN93),0))</f>
        <v/>
      </c>
      <c r="CD93" s="362" t="str">
        <f>IF(Table1[[#This Row],[Hospital name (Autofills)]]="","",IFERROR(($O93*((1+$G$9)^(CD$28)))*(AO93),0))</f>
        <v/>
      </c>
      <c r="CE93" s="362" t="str">
        <f>IF(Table1[[#This Row],[Hospital name (Autofills)]]="","",IFERROR(($O93*((1+$G$9)^(CE$28)))*(AP93),0))</f>
        <v/>
      </c>
      <c r="CF93" s="362" t="str">
        <f>IF(Table1[[#This Row],[Hospital name (Autofills)]]="","",IFERROR(($O93*((1+$G$9)^(CF$28)))*(AQ93),0))</f>
        <v/>
      </c>
      <c r="CG93" s="362" t="str">
        <f>IF(Table1[[#This Row],[Hospital name (Autofills)]]="","",IFERROR(($O93*((1+$G$9)^(CG$28)))*(AR93),0))</f>
        <v/>
      </c>
      <c r="CH93" s="362" t="str">
        <f>IF(Table1[[#This Row],[Hospital name (Autofills)]]="","",IFERROR(($O93*((1+$G$9)^(CH$28)))*(AS93),0))</f>
        <v/>
      </c>
      <c r="CI93" s="362" t="str">
        <f>IF(Table1[[#This Row],[Hospital name (Autofills)]]="","",IFERROR(($O93*((1+$G$9)^(CI$28)))*(AT93),0))</f>
        <v/>
      </c>
      <c r="CJ93" s="362" t="str">
        <f>IF(Table1[[#This Row],[Hospital name (Autofills)]]="","",IFERROR(($O93*((1+$G$9)^(CJ$28)))*(AU93),0))</f>
        <v/>
      </c>
      <c r="CK93" s="344" t="str">
        <f>IF(Table1[[#This Row],[Hospital name (Autofills)]]="","",IFERROR(($O93*((1+$G$9)^(CK$28)))*(AV93),0))</f>
        <v/>
      </c>
      <c r="CL93" s="357" t="str">
        <f>IF(Table1[[#This Row],[Hospital name (Autofills)]]="","",IFERROR(($O93*((1+$G$9)^(CL$28)))*(AX93),0))</f>
        <v/>
      </c>
      <c r="CM93" s="362" t="str">
        <f>IF(Table1[[#This Row],[Hospital name (Autofills)]]="","",IFERROR(($O93*((1+$G$9)^(CM$28)))*(AY93),0))</f>
        <v/>
      </c>
      <c r="CN93" s="362" t="str">
        <f>IF(Table1[[#This Row],[Hospital name (Autofills)]]="","",IFERROR(($O93*((1+$G$9)^(CN$28)))*(AZ93),0))</f>
        <v/>
      </c>
      <c r="CO93" s="362" t="str">
        <f>IF(Table1[[#This Row],[Hospital name (Autofills)]]="","",IFERROR(($O93*((1+$G$9)^(CO$28)))*(BA93),0))</f>
        <v/>
      </c>
      <c r="CP93" s="362" t="str">
        <f>IF(Table1[[#This Row],[Hospital name (Autofills)]]="","",IFERROR(($O93*((1+$G$9)^(CP$28)))*(BB93),0))</f>
        <v/>
      </c>
      <c r="CQ93" s="362" t="str">
        <f>IF(Table1[[#This Row],[Hospital name (Autofills)]]="","",IFERROR(($O93*((1+$G$9)^(CQ$28)))*(BC93),0))</f>
        <v/>
      </c>
      <c r="CR93" s="362" t="str">
        <f>IF(Table1[[#This Row],[Hospital name (Autofills)]]="","",IFERROR(($O93*((1+$G$9)^(CR$28)))*(BD93),0))</f>
        <v/>
      </c>
      <c r="CS93" s="362" t="str">
        <f>IF(Table1[[#This Row],[Hospital name (Autofills)]]="","",IFERROR(($O93*((1+$G$9)^(CS$28)))*(BE93),0))</f>
        <v/>
      </c>
      <c r="CT93" s="362" t="str">
        <f>IF(Table1[[#This Row],[Hospital name (Autofills)]]="","",IFERROR(($O93*((1+$G$9)^(CT$28)))*(BF93),0))</f>
        <v/>
      </c>
      <c r="CU93" s="362" t="str">
        <f>IF(Table1[[#This Row],[Hospital name (Autofills)]]="","",IFERROR(($O93*((1+$G$9)^(CU$28)))*(BG93),0))</f>
        <v/>
      </c>
      <c r="CV93" s="371" t="str">
        <f>IF(Table1[[#This Row],[Hospital name (Autofills)]]="","",BH93-BR93)</f>
        <v/>
      </c>
      <c r="CW93" s="372" t="str">
        <f>IF(Table1[[#This Row],[Hospital name (Autofills)]]="","",BI93-BS93)</f>
        <v/>
      </c>
      <c r="CX93" s="372" t="str">
        <f>IF(Table1[[#This Row],[Hospital name (Autofills)]]="","",BJ93-BT93)</f>
        <v/>
      </c>
      <c r="CY93" s="372" t="str">
        <f>IF(Table1[[#This Row],[Hospital name (Autofills)]]="","",BK93-BU93)</f>
        <v/>
      </c>
      <c r="CZ93" s="372" t="str">
        <f>IF(Table1[[#This Row],[Hospital name (Autofills)]]="","",BL93-BV93)</f>
        <v/>
      </c>
      <c r="DA93" s="372" t="str">
        <f>IF(Table1[[#This Row],[Hospital name (Autofills)]]="","",BM93-BW93)</f>
        <v/>
      </c>
      <c r="DB93" s="372" t="str">
        <f>IF(Table1[[#This Row],[Hospital name (Autofills)]]="","",BN93-BX93)</f>
        <v/>
      </c>
      <c r="DC93" s="372" t="str">
        <f>IF(Table1[[#This Row],[Hospital name (Autofills)]]="","",BO93-BY93)</f>
        <v/>
      </c>
      <c r="DD93" s="372" t="str">
        <f>IF(Table1[[#This Row],[Hospital name (Autofills)]]="","",BP93-BZ93)</f>
        <v/>
      </c>
      <c r="DE93" s="373" t="str">
        <f>IF(Table1[[#This Row],[Hospital name (Autofills)]]="","",BQ93-CA93)</f>
        <v/>
      </c>
      <c r="DF93" s="375" t="str">
        <f>IF(Table1[[#This Row],[Hospital name (Autofills)]]="","",SUM(Table1[[#This Row],[Year 1 Savings with Price Growth Cap Alone (millions)]:[Year 10 Savings with Price Growth Cap Alone (millions)]]))</f>
        <v/>
      </c>
      <c r="DG93" s="376" t="str">
        <f>IF(Table1[[#This Row],[Hospital name (Autofills)]]="","",BH93-CB93)</f>
        <v/>
      </c>
      <c r="DH93" s="377" t="str">
        <f>IF(Table1[[#This Row],[Hospital name (Autofills)]]="","",BI93-CC93)</f>
        <v/>
      </c>
      <c r="DI93" s="377" t="str">
        <f>IF(Table1[[#This Row],[Hospital name (Autofills)]]="","",BJ93-CD93)</f>
        <v/>
      </c>
      <c r="DJ93" s="377" t="str">
        <f>IF(Table1[[#This Row],[Hospital name (Autofills)]]="","",BK93-CE93)</f>
        <v/>
      </c>
      <c r="DK93" s="377" t="str">
        <f>IF(Table1[[#This Row],[Hospital name (Autofills)]]="","",BL93-CF93)</f>
        <v/>
      </c>
      <c r="DL93" s="377" t="str">
        <f>IF(Table1[[#This Row],[Hospital name (Autofills)]]="","",BM93-CG93)</f>
        <v/>
      </c>
      <c r="DM93" s="377" t="str">
        <f>IF(Table1[[#This Row],[Hospital name (Autofills)]]="","",BN93-CH93)</f>
        <v/>
      </c>
      <c r="DN93" s="377" t="str">
        <f>IF(Table1[[#This Row],[Hospital name (Autofills)]]="","",BO93-CI93)</f>
        <v/>
      </c>
      <c r="DO93" s="377" t="str">
        <f>IF(Table1[[#This Row],[Hospital name (Autofills)]]="","",BP93-CJ93)</f>
        <v/>
      </c>
      <c r="DP93" s="377" t="str">
        <f>IF(Table1[[#This Row],[Hospital name (Autofills)]]="","",BQ93-CK93)</f>
        <v/>
      </c>
      <c r="DQ93" s="344" t="str">
        <f>IF(Table1[[#This Row],[Hospital name (Autofills)]]="","",SUM(Table1[[#This Row],[Year 1 Savings with Price Growth Cap + Price Cap (No Glide Path) (millions)]:[Year 10 Savings with Price Growth Cap + Price Cap (No Glide Path) (millions)]]))</f>
        <v/>
      </c>
      <c r="DR93" s="363" t="str">
        <f>IF(Table1[[#This Row],[Hospital name (Autofills)]]="","",BH93-CL93)</f>
        <v/>
      </c>
      <c r="DS93" s="364" t="str">
        <f>IF(Table1[[#This Row],[Hospital name (Autofills)]]="","",BI93-CM93)</f>
        <v/>
      </c>
      <c r="DT93" s="364" t="str">
        <f>IF(Table1[[#This Row],[Hospital name (Autofills)]]="","",BJ93-CN93)</f>
        <v/>
      </c>
      <c r="DU93" s="364" t="str">
        <f>IF(Table1[[#This Row],[Hospital name (Autofills)]]="","",BK93-CO93)</f>
        <v/>
      </c>
      <c r="DV93" s="364" t="str">
        <f>IF(Table1[[#This Row],[Hospital name (Autofills)]]="","",BL93-CP93)</f>
        <v/>
      </c>
      <c r="DW93" s="364" t="str">
        <f>IF(Table1[[#This Row],[Hospital name (Autofills)]]="","",BM93-CQ93)</f>
        <v/>
      </c>
      <c r="DX93" s="364" t="str">
        <f>IF(Table1[[#This Row],[Hospital name (Autofills)]]="","",BN93-CR93)</f>
        <v/>
      </c>
      <c r="DY93" s="364" t="str">
        <f>IF(Table1[[#This Row],[Hospital name (Autofills)]]="","",BO93-CS93)</f>
        <v/>
      </c>
      <c r="DZ93" s="364" t="str">
        <f>IF(Table1[[#This Row],[Hospital name (Autofills)]]="","",BP93-CT93)</f>
        <v/>
      </c>
      <c r="EA93" s="364" t="str">
        <f>IF(Table1[[#This Row],[Hospital name (Autofills)]]="","",BQ93-CU93)</f>
        <v/>
      </c>
      <c r="EB93" s="365" t="str">
        <f>IF(Table1[[#This Row],[Hospital name (Autofills)]]="","",SUM(Table1[[#This Row],[Year 1 Savings with Price Growth Cap + Price Cap Glide Path (millions)]:[Year 10 Savings with Price Growth Cap + Price Cap Glide Path (millions)]]))</f>
        <v/>
      </c>
      <c r="EH93" s="119"/>
      <c r="EI93" s="116"/>
      <c r="EJ93" s="116"/>
      <c r="EK93" s="116"/>
      <c r="EL93" s="116"/>
      <c r="EM93" s="116"/>
      <c r="EN93" s="116"/>
      <c r="EO93" s="116"/>
      <c r="EP93" s="116"/>
      <c r="EQ93" s="116"/>
      <c r="ER93" s="116"/>
      <c r="ES93" s="116"/>
    </row>
    <row r="94" spans="2:149" ht="12" customHeight="1">
      <c r="B94" s="292"/>
      <c r="C94" s="337" t="str">
        <f>IF(B94=0,"",_xlfn.XLOOKUP(B94,'4. User Repricing Data'!A:A,'4. User Repricing Data'!B:B,""))</f>
        <v/>
      </c>
      <c r="D94" s="292" t="str">
        <f>IF(B94=0,"",_xlfn.XLOOKUP(B94,'4. User Repricing Data'!A:A,'4. User Repricing Data'!D:D,""))</f>
        <v/>
      </c>
      <c r="E94" s="108" t="str">
        <f>IF(B94=0,"",_xlfn.XLOOKUP(B94,'4. User Repricing Data'!A:A,'4. User Repricing Data'!F:F,""))</f>
        <v/>
      </c>
      <c r="F94" s="338" t="str">
        <f>IF(B94=0,"",_xlfn.XLOOKUP(B94,'4. User Repricing Data'!A:A,'4. User Repricing Data'!E:E,""))</f>
        <v/>
      </c>
      <c r="G94" s="108" t="str">
        <f>IF(G$29="CAH",Table1[[#This Row],[CAH? (Y/N) (Autofills)]],"")</f>
        <v/>
      </c>
      <c r="H94" s="109" t="str">
        <f>IF(H$29="CAH",Table1[[#This Row],[CAH? (Y/N) (Autofills)]],"")</f>
        <v/>
      </c>
      <c r="I94" s="366" t="str">
        <f>IF(Table1[[#This Row],[Hospital name (Autofills)]]="","",IF(OR(AND(G94="Y",$G$17="Y"),AND(H94="Y",$G$18="Y")),"Y","N"))</f>
        <v/>
      </c>
      <c r="J94" s="366" t="str">
        <f>IF(Table1[[#This Row],[Hospital name (Autofills)]]="","",IF(OR(AND(G94="Y",$G$22="Y",$G$19="Y"),AND(H94="Y",$G$23="Y",$G$19="Y")),"Y","N"))</f>
        <v/>
      </c>
      <c r="K94" s="364" t="str">
        <f>IF(Table1[[#This Row],[Hospital name (Autofills)]]="","",_xlfn.XLOOKUP(B94,'4. User Repricing Data'!A:A,'4. User Repricing Data'!G:G))</f>
        <v/>
      </c>
      <c r="L94" s="364" t="str">
        <f>IF(Table1[[#This Row],[Hospital name (Autofills)]]="","",_xlfn.XLOOKUP(B94,'4. User Repricing Data'!A:A,'4. User Repricing Data'!H:H))</f>
        <v/>
      </c>
      <c r="M94" s="342" t="str">
        <f>IF(Table1[[#This Row],[Hospital name (Autofills)]]="","",((1+G$7)^G$6-1))</f>
        <v/>
      </c>
      <c r="N94" s="343" t="str">
        <f>IF(Table1[[#This Row],[Hospital name (Autofills)]]="","",IFERROR(K94*(1+Table1[[#This Row],[Cumulative Inflation Adjustment (Autofills)]]),0))</f>
        <v/>
      </c>
      <c r="O94" s="344" t="str">
        <f>IF(Table1[[#This Row],[Hospital name (Autofills)]]="","",IFERROR(L94*(1+Table1[[#This Row],[Cumulative Inflation Adjustment (Autofills)]]),0))</f>
        <v/>
      </c>
      <c r="P94" s="345" t="str">
        <f>IF(Table1[[#This Row],[Hospital name (Autofills)]]="","",IFERROR(N94/O94,0))</f>
        <v/>
      </c>
      <c r="Q94" s="346" t="str">
        <f>IF(Table1[[#This Row],[Hospital name (Autofills)]]="","",IFERROR(($N94*($G$10+1)^Q$28)/($O94*($G$9+1)^Q$28),0))</f>
        <v/>
      </c>
      <c r="R94" s="346" t="str">
        <f>IF(Table1[[#This Row],[Hospital name (Autofills)]]="","",IFERROR(($N94*($G$10+1)^R$28)/($O94*($G$9+1)^R$28),0))</f>
        <v/>
      </c>
      <c r="S94" s="346" t="str">
        <f>IF(Table1[[#This Row],[Hospital name (Autofills)]]="","",IFERROR(($N94*($G$10+1)^S$28)/($O94*($G$9+1)^S$28),0))</f>
        <v/>
      </c>
      <c r="T94" s="346" t="str">
        <f>IF(Table1[[#This Row],[Hospital name (Autofills)]]="","",IFERROR(($N94*($G$10+1)^T$28)/($O94*($G$9+1)^T$28),0))</f>
        <v/>
      </c>
      <c r="U94" s="346" t="str">
        <f>IF(Table1[[#This Row],[Hospital name (Autofills)]]="","",IFERROR(($N94*($G$10+1)^U$28)/($O94*($G$9+1)^U$28),0))</f>
        <v/>
      </c>
      <c r="V94" s="346" t="str">
        <f>IF(Table1[[#This Row],[Hospital name (Autofills)]]="","",IFERROR(($N94*($G$10+1)^V$28)/($O94*($G$9+1)^V$28),0))</f>
        <v/>
      </c>
      <c r="W94" s="346" t="str">
        <f>IF(Table1[[#This Row],[Hospital name (Autofills)]]="","",IFERROR(($N94*($G$10+1)^W$28)/($O94*($G$9+1)^W$28),0))</f>
        <v/>
      </c>
      <c r="X94" s="346" t="str">
        <f>IF(Table1[[#This Row],[Hospital name (Autofills)]]="","",IFERROR(($N94*($G$10+1)^X$28)/($O94*($G$9+1)^X$28),0))</f>
        <v/>
      </c>
      <c r="Y94" s="346" t="str">
        <f>IF(Table1[[#This Row],[Hospital name (Autofills)]]="","",IFERROR(($N94*($G$10+1)^Y$28)/($O94*($G$9+1)^Y$28),0))</f>
        <v/>
      </c>
      <c r="Z94" s="346" t="str">
        <f>IF(Table1[[#This Row],[Hospital name (Autofills)]]="","",IFERROR(($N94*($G$10+1)^Z$28)/($O94*($G$9+1)^Z$28),0))</f>
        <v/>
      </c>
      <c r="AA94" s="345" t="str">
        <f>IF(Table1[[#This Row],[Hospital name (Autofills)]]="","",IFERROR(N94/O94,0))</f>
        <v/>
      </c>
      <c r="AB94" s="368" t="str">
        <f>IF(Table1[[#This Row],[Hospital name (Autofills)]]="","",IFERROR(IF($J94="Y",Q94,IF($G$19="N",Q94,($N94*($G$10+1)^IF(AB$28&lt;$G$21,AB$28,$G$21-1)*($G$20+1)^(MAX((AB$28-$G$21+1),0)))/($O94*($G$9+1)^AB$28))),0))</f>
        <v/>
      </c>
      <c r="AC94" s="368" t="str">
        <f>IF(Table1[[#This Row],[Hospital name (Autofills)]]="","",IFERROR(IF($J94="Y",R94,IF($G$19="N",R94,($N94*($G$10+1)^IF(AC$28&lt;$G$21,AC$28,$G$21-1)*($G$20+1)^(MAX((AC$28-$G$21+1),0)))/($O94*($G$9+1)^AC$28))),0))</f>
        <v/>
      </c>
      <c r="AD94" s="368" t="str">
        <f>IF(Table1[[#This Row],[Hospital name (Autofills)]]="","",IFERROR(IF($J94="Y",S94,IF($G$19="N",S94,($N94*($G$10+1)^IF(AD$28&lt;$G$21,AD$28,$G$21-1)*($G$20+1)^(MAX((AD$28-$G$21+1),0)))/($O94*($G$9+1)^AD$28))),0))</f>
        <v/>
      </c>
      <c r="AE94" s="368" t="str">
        <f>IF(Table1[[#This Row],[Hospital name (Autofills)]]="","",IFERROR(IF($J94="Y",T94,IF($G$19="N",T94,($N94*($G$10+1)^IF(AE$28&lt;$G$21,AE$28,$G$21-1)*($G$20+1)^(MAX((AE$28-$G$21+1),0)))/($O94*($G$9+1)^AE$28))),0))</f>
        <v/>
      </c>
      <c r="AF94" s="368" t="str">
        <f>IF(Table1[[#This Row],[Hospital name (Autofills)]]="","",IFERROR(IF($J94="Y",U94,IF($G$19="N",U94,($N94*($G$10+1)^IF(AF$28&lt;$G$21,AF$28,$G$21-1)*($G$20+1)^(MAX((AF$28-$G$21+1),0)))/($O94*($G$9+1)^AF$28))),0))</f>
        <v/>
      </c>
      <c r="AG94" s="368" t="str">
        <f>IF(Table1[[#This Row],[Hospital name (Autofills)]]="","",IFERROR(IF($J94="Y",V94,IF($G$19="N",V94,($N94*($G$10+1)^IF(AG$28&lt;$G$21,AG$28,$G$21-1)*($G$20+1)^(MAX((AG$28-$G$21+1),0)))/($O94*($G$9+1)^AG$28))),0))</f>
        <v/>
      </c>
      <c r="AH94" s="368" t="str">
        <f>IF(Table1[[#This Row],[Hospital name (Autofills)]]="","",IFERROR(IF($J94="Y",W94,IF($G$19="N",W94,($N94*($G$10+1)^IF(AH$28&lt;$G$21,AH$28,$G$21-1)*($G$20+1)^(MAX((AH$28-$G$21+1),0)))/($O94*($G$9+1)^AH$28))),0))</f>
        <v/>
      </c>
      <c r="AI94" s="368" t="str">
        <f>IF(Table1[[#This Row],[Hospital name (Autofills)]]="","",IFERROR(IF($J94="Y",X94,IF($G$19="N",X94,($N94*($G$10+1)^IF(AI$28&lt;$G$21,AI$28,$G$21-1)*($G$20+1)^(MAX((AI$28-$G$21+1),0)))/($O94*($G$9+1)^AI$28))),0))</f>
        <v/>
      </c>
      <c r="AJ94" s="368" t="str">
        <f>IF(Table1[[#This Row],[Hospital name (Autofills)]]="","",IFERROR(IF($J94="Y",Y94,IF($G$19="N",Y94,($N94*($G$10+1)^IF(AJ$28&lt;$G$21,AJ$28,$G$21-1)*($G$20+1)^(MAX((AJ$28-$G$21+1),0)))/($O94*($G$9+1)^AJ$28))),0))</f>
        <v/>
      </c>
      <c r="AK94" s="368" t="str">
        <f>IF(Table1[[#This Row],[Hospital name (Autofills)]]="","",IFERROR(IF($J94="Y",Z94,IF($G$19="N",Z94,($N94*($G$10+1)^IF(AK$28&lt;$G$21,AK$28,$G$21-1)*($G$20+1)^(MAX((AK$28-$G$21+1),0)))/($O94*($G$9+1)^AK$28))),0))</f>
        <v/>
      </c>
      <c r="AL94" s="349" t="str">
        <f t="shared" si="0"/>
        <v/>
      </c>
      <c r="AM94" s="350" t="str">
        <f>IF(Table1[[#This Row],[Hospital name (Autofills)]]="","",IF(AND($I94="Y", $G$17="Y"), AB94,
    IF(OR(AND($G$13="Y", AM$28 &gt;= $G$14), $G$13="N"),
        IF(OR(AB94 &gt;= $G$12, AL94 = $G$12),
            $G$12,
            AB94),
        AB94))
)</f>
        <v/>
      </c>
      <c r="AN94" s="350" t="str">
        <f>IF(Table1[[#This Row],[Hospital name (Autofills)]]="","",IF(AND($I94="Y", $G$17="Y"), AC94,
    IF(OR(AND($G$13="Y", AN$28 &gt;= $G$14), $G$13="N"),
        IF(OR(AC94 &gt;= $G$12, AM94 = $G$12),
            $G$12,
            AC94),
        AC94)
))</f>
        <v/>
      </c>
      <c r="AO94" s="350" t="str">
        <f>IF(Table1[[#This Row],[Hospital name (Autofills)]]="","",IF(AND($I94="Y", $G$17="Y"), AD94,
    IF(OR(AND($G$13="Y", AO$28 &gt;= $G$14), $G$13="N"),
        IF(OR(AD94 &gt;= $G$12, AN94 = $G$12),
            MIN(AD94,$G$12),
            AD94),
        AD94)
))</f>
        <v/>
      </c>
      <c r="AP94" s="350" t="str">
        <f>IF(Table1[[#This Row],[Hospital name (Autofills)]]="","",IF(AND($I94="Y", $G$17="Y"), AE94,
    IF(OR(AND($G$13="Y", AP$28 &gt;= $G$14), $G$13="N"),
        IF(OR(AE94 &gt;= $G$12, AO94 = $G$12),
            MIN(AE94,$G$12),
            AE94),
        AE94)
))</f>
        <v/>
      </c>
      <c r="AQ94" s="350" t="str">
        <f>IF(Table1[[#This Row],[Hospital name (Autofills)]]="","",IF(AND($I94="Y", $G$17="Y"), AF94,
    IF(OR(AND($G$13="Y", AQ$28 &gt;= $G$14), $G$13="N"),
        IF(OR(AF94 &gt;= $G$12, AP94 = $G$12),
            MIN(AF94,$G$12),
            AF94),
        AF94)
))</f>
        <v/>
      </c>
      <c r="AR94" s="350" t="str">
        <f>IF(Table1[[#This Row],[Hospital name (Autofills)]]="","",IF(AND($I94="Y", $G$17="Y"), AG94,
    IF(OR(AND($G$13="Y", AR$28 &gt;= $G$14), $G$13="N"),
        IF(OR(AG94 &gt;= $G$12, AQ94 = $G$12),
            MIN(AG94,$G$12),
            AG94),
        AG94)
))</f>
        <v/>
      </c>
      <c r="AS94" s="350" t="str">
        <f>IF(Table1[[#This Row],[Hospital name (Autofills)]]="","",IF(AND($I94="Y", $G$17="Y"), AH94,
    IF(OR(AND($G$13="Y", AS$28 &gt;= $G$14), $G$13="N"),
        IF(OR(AH94 &gt;= $G$12, AR94 = $G$12),
            MIN(AH94,$G$12),
            AH94),
        AH94)
))</f>
        <v/>
      </c>
      <c r="AT94" s="350" t="str">
        <f>IF(Table1[[#This Row],[Hospital name (Autofills)]]="","",IF(AND($I94="Y", $G$17="Y"), AI94,
    IF(OR(AND($G$13="Y", AT$28 &gt;= $G$14), $G$13="N"),
        IF(OR(AI94 &gt;= $G$12, AS94 = $G$12),
            MIN(AI94,$G$12),
            AI94),
        AI94)
))</f>
        <v/>
      </c>
      <c r="AU94" s="350" t="str">
        <f>IF(Table1[[#This Row],[Hospital name (Autofills)]]="","",IF(AND($I94="Y", $G$17="Y"), AJ94,
    IF(OR(AND($G$13="Y", AU$28 &gt;= $G$14), $G$13="N"),
        IF(OR(AJ94 &gt;= $G$12, AT94 = $G$12),
            MIN(AJ94,$G$12),
            AJ94),
        AJ94)
))</f>
        <v/>
      </c>
      <c r="AV94" s="350" t="str">
        <f>IF(Table1[[#This Row],[Hospital name (Autofills)]]="","",IF(AND($I94="Y", $G$17="Y"), AK94,
    IF(OR(AND($G$13="Y", AV$28 &gt;= $G$14), $G$13="N"),
        IF(OR(AK94 &gt;= $G$12, AU94 = $G$12),
            MIN(AK94,$G$12),
            AK94),
        AK94)
))</f>
        <v/>
      </c>
      <c r="AW94" s="345" t="str">
        <f>IFERROR(Table1[[#This Row],[Year 0 Relative Price]],"")</f>
        <v/>
      </c>
      <c r="AX94" s="350" t="str">
        <f t="shared" si="11"/>
        <v/>
      </c>
      <c r="AY94" s="350" t="str">
        <f t="shared" si="12"/>
        <v/>
      </c>
      <c r="AZ94" s="350" t="str">
        <f t="shared" si="13"/>
        <v/>
      </c>
      <c r="BA94" s="350" t="str">
        <f t="shared" si="14"/>
        <v/>
      </c>
      <c r="BB94" s="350" t="str">
        <f t="shared" si="15"/>
        <v/>
      </c>
      <c r="BC94" s="350" t="str">
        <f t="shared" si="16"/>
        <v/>
      </c>
      <c r="BD94" s="350" t="str">
        <f t="shared" si="17"/>
        <v/>
      </c>
      <c r="BE94" s="350" t="str">
        <f t="shared" si="18"/>
        <v/>
      </c>
      <c r="BF94" s="350" t="str">
        <f t="shared" si="19"/>
        <v/>
      </c>
      <c r="BG94" s="351" t="str">
        <f t="shared" si="20"/>
        <v/>
      </c>
      <c r="BH94" s="352" t="str">
        <f>IF(Table1[[#This Row],[Hospital name (Autofills)]]="","",IFERROR($N94*($G$10+1)^BH$28,0))</f>
        <v/>
      </c>
      <c r="BI94" s="353" t="str">
        <f>IF(Table1[[#This Row],[Hospital name (Autofills)]]="","",IFERROR($N94*($G$10+1)^BI$28,0))</f>
        <v/>
      </c>
      <c r="BJ94" s="353" t="str">
        <f>IF(Table1[[#This Row],[Hospital name (Autofills)]]="","",IFERROR($N94*($G$10+1)^BJ$28,0))</f>
        <v/>
      </c>
      <c r="BK94" s="353" t="str">
        <f>IF(Table1[[#This Row],[Hospital name (Autofills)]]="","",IFERROR($N94*($G$10+1)^BK$28,0))</f>
        <v/>
      </c>
      <c r="BL94" s="353" t="str">
        <f>IF(Table1[[#This Row],[Hospital name (Autofills)]]="","",IFERROR($N94*($G$10+1)^BL$28,0))</f>
        <v/>
      </c>
      <c r="BM94" s="353" t="str">
        <f>IF(Table1[[#This Row],[Hospital name (Autofills)]]="","",IFERROR($N94*($G$10+1)^BM$28,0))</f>
        <v/>
      </c>
      <c r="BN94" s="353" t="str">
        <f>IF(Table1[[#This Row],[Hospital name (Autofills)]]="","",IFERROR($N94*($G$10+1)^BN$28,0))</f>
        <v/>
      </c>
      <c r="BO94" s="353" t="str">
        <f>IF(Table1[[#This Row],[Hospital name (Autofills)]]="","",IFERROR($N94*($G$10+1)^BO$28,0))</f>
        <v/>
      </c>
      <c r="BP94" s="353" t="str">
        <f>IF(Table1[[#This Row],[Hospital name (Autofills)]]="","",IFERROR($N94*($G$10+1)^BP$28,0))</f>
        <v/>
      </c>
      <c r="BQ94" s="354" t="str">
        <f>IF(Table1[[#This Row],[Hospital name (Autofills)]]="","",IFERROR($N94*($G$10+1)^BQ$28,0))</f>
        <v/>
      </c>
      <c r="BR94" s="357" t="str">
        <f>IF(Table1[[#This Row],[Hospital name (Autofills)]]="","",IFERROR(($O94*((1+$G$9)^(BR$28)))*(AB94),0))</f>
        <v/>
      </c>
      <c r="BS94" s="362" t="str">
        <f>IF(Table1[[#This Row],[Hospital name (Autofills)]]="","",IFERROR(($O94*((1+$G$9)^(BS$28)))*(AC94),0))</f>
        <v/>
      </c>
      <c r="BT94" s="362" t="str">
        <f>IF(Table1[[#This Row],[Hospital name (Autofills)]]="","",IFERROR(($O94*((1+$G$9)^(BT$28)))*(AD94),0))</f>
        <v/>
      </c>
      <c r="BU94" s="362" t="str">
        <f>IF(Table1[[#This Row],[Hospital name (Autofills)]]="","",IFERROR(($O94*((1+$G$9)^(BU$28)))*(AE94),0))</f>
        <v/>
      </c>
      <c r="BV94" s="362" t="str">
        <f>IF(Table1[[#This Row],[Hospital name (Autofills)]]="","",IFERROR(($O94*((1+$G$9)^(BV$28)))*(AF94),0))</f>
        <v/>
      </c>
      <c r="BW94" s="362" t="str">
        <f>IF(Table1[[#This Row],[Hospital name (Autofills)]]="","",IFERROR(($O94*((1+$G$9)^(BW$28)))*(AG94),0))</f>
        <v/>
      </c>
      <c r="BX94" s="362" t="str">
        <f>IF(Table1[[#This Row],[Hospital name (Autofills)]]="","",IFERROR(($O94*((1+$G$9)^(BX$28)))*(AH94),0))</f>
        <v/>
      </c>
      <c r="BY94" s="362" t="str">
        <f>IF(Table1[[#This Row],[Hospital name (Autofills)]]="","",IFERROR(($O94*((1+$G$9)^(BY$28)))*(AI94),0))</f>
        <v/>
      </c>
      <c r="BZ94" s="362" t="str">
        <f>IF(Table1[[#This Row],[Hospital name (Autofills)]]="","",IFERROR(($O94*((1+$G$9)^(BZ$28)))*(AJ94),0))</f>
        <v/>
      </c>
      <c r="CA94" s="370" t="str">
        <f>IF(Table1[[#This Row],[Hospital name (Autofills)]]="","",IFERROR(($O94*((1+$G$9)^(CA$28)))*(AK94),0))</f>
        <v/>
      </c>
      <c r="CB94" s="343" t="str">
        <f>IF(Table1[[#This Row],[Hospital name (Autofills)]]="","",IFERROR(($O94*((1+$G$9)^(CB$28)))*(AM94),0))</f>
        <v/>
      </c>
      <c r="CC94" s="362" t="str">
        <f>IF(Table1[[#This Row],[Hospital name (Autofills)]]="","",IFERROR(($O94*((1+$G$9)^(CC$28)))*(AN94),0))</f>
        <v/>
      </c>
      <c r="CD94" s="362" t="str">
        <f>IF(Table1[[#This Row],[Hospital name (Autofills)]]="","",IFERROR(($O94*((1+$G$9)^(CD$28)))*(AO94),0))</f>
        <v/>
      </c>
      <c r="CE94" s="362" t="str">
        <f>IF(Table1[[#This Row],[Hospital name (Autofills)]]="","",IFERROR(($O94*((1+$G$9)^(CE$28)))*(AP94),0))</f>
        <v/>
      </c>
      <c r="CF94" s="362" t="str">
        <f>IF(Table1[[#This Row],[Hospital name (Autofills)]]="","",IFERROR(($O94*((1+$G$9)^(CF$28)))*(AQ94),0))</f>
        <v/>
      </c>
      <c r="CG94" s="362" t="str">
        <f>IF(Table1[[#This Row],[Hospital name (Autofills)]]="","",IFERROR(($O94*((1+$G$9)^(CG$28)))*(AR94),0))</f>
        <v/>
      </c>
      <c r="CH94" s="362" t="str">
        <f>IF(Table1[[#This Row],[Hospital name (Autofills)]]="","",IFERROR(($O94*((1+$G$9)^(CH$28)))*(AS94),0))</f>
        <v/>
      </c>
      <c r="CI94" s="362" t="str">
        <f>IF(Table1[[#This Row],[Hospital name (Autofills)]]="","",IFERROR(($O94*((1+$G$9)^(CI$28)))*(AT94),0))</f>
        <v/>
      </c>
      <c r="CJ94" s="362" t="str">
        <f>IF(Table1[[#This Row],[Hospital name (Autofills)]]="","",IFERROR(($O94*((1+$G$9)^(CJ$28)))*(AU94),0))</f>
        <v/>
      </c>
      <c r="CK94" s="344" t="str">
        <f>IF(Table1[[#This Row],[Hospital name (Autofills)]]="","",IFERROR(($O94*((1+$G$9)^(CK$28)))*(AV94),0))</f>
        <v/>
      </c>
      <c r="CL94" s="357" t="str">
        <f>IF(Table1[[#This Row],[Hospital name (Autofills)]]="","",IFERROR(($O94*((1+$G$9)^(CL$28)))*(AX94),0))</f>
        <v/>
      </c>
      <c r="CM94" s="362" t="str">
        <f>IF(Table1[[#This Row],[Hospital name (Autofills)]]="","",IFERROR(($O94*((1+$G$9)^(CM$28)))*(AY94),0))</f>
        <v/>
      </c>
      <c r="CN94" s="362" t="str">
        <f>IF(Table1[[#This Row],[Hospital name (Autofills)]]="","",IFERROR(($O94*((1+$G$9)^(CN$28)))*(AZ94),0))</f>
        <v/>
      </c>
      <c r="CO94" s="362" t="str">
        <f>IF(Table1[[#This Row],[Hospital name (Autofills)]]="","",IFERROR(($O94*((1+$G$9)^(CO$28)))*(BA94),0))</f>
        <v/>
      </c>
      <c r="CP94" s="362" t="str">
        <f>IF(Table1[[#This Row],[Hospital name (Autofills)]]="","",IFERROR(($O94*((1+$G$9)^(CP$28)))*(BB94),0))</f>
        <v/>
      </c>
      <c r="CQ94" s="362" t="str">
        <f>IF(Table1[[#This Row],[Hospital name (Autofills)]]="","",IFERROR(($O94*((1+$G$9)^(CQ$28)))*(BC94),0))</f>
        <v/>
      </c>
      <c r="CR94" s="362" t="str">
        <f>IF(Table1[[#This Row],[Hospital name (Autofills)]]="","",IFERROR(($O94*((1+$G$9)^(CR$28)))*(BD94),0))</f>
        <v/>
      </c>
      <c r="CS94" s="362" t="str">
        <f>IF(Table1[[#This Row],[Hospital name (Autofills)]]="","",IFERROR(($O94*((1+$G$9)^(CS$28)))*(BE94),0))</f>
        <v/>
      </c>
      <c r="CT94" s="362" t="str">
        <f>IF(Table1[[#This Row],[Hospital name (Autofills)]]="","",IFERROR(($O94*((1+$G$9)^(CT$28)))*(BF94),0))</f>
        <v/>
      </c>
      <c r="CU94" s="362" t="str">
        <f>IF(Table1[[#This Row],[Hospital name (Autofills)]]="","",IFERROR(($O94*((1+$G$9)^(CU$28)))*(BG94),0))</f>
        <v/>
      </c>
      <c r="CV94" s="371" t="str">
        <f>IF(Table1[[#This Row],[Hospital name (Autofills)]]="","",BH94-BR94)</f>
        <v/>
      </c>
      <c r="CW94" s="372" t="str">
        <f>IF(Table1[[#This Row],[Hospital name (Autofills)]]="","",BI94-BS94)</f>
        <v/>
      </c>
      <c r="CX94" s="372" t="str">
        <f>IF(Table1[[#This Row],[Hospital name (Autofills)]]="","",BJ94-BT94)</f>
        <v/>
      </c>
      <c r="CY94" s="372" t="str">
        <f>IF(Table1[[#This Row],[Hospital name (Autofills)]]="","",BK94-BU94)</f>
        <v/>
      </c>
      <c r="CZ94" s="372" t="str">
        <f>IF(Table1[[#This Row],[Hospital name (Autofills)]]="","",BL94-BV94)</f>
        <v/>
      </c>
      <c r="DA94" s="372" t="str">
        <f>IF(Table1[[#This Row],[Hospital name (Autofills)]]="","",BM94-BW94)</f>
        <v/>
      </c>
      <c r="DB94" s="372" t="str">
        <f>IF(Table1[[#This Row],[Hospital name (Autofills)]]="","",BN94-BX94)</f>
        <v/>
      </c>
      <c r="DC94" s="372" t="str">
        <f>IF(Table1[[#This Row],[Hospital name (Autofills)]]="","",BO94-BY94)</f>
        <v/>
      </c>
      <c r="DD94" s="372" t="str">
        <f>IF(Table1[[#This Row],[Hospital name (Autofills)]]="","",BP94-BZ94)</f>
        <v/>
      </c>
      <c r="DE94" s="373" t="str">
        <f>IF(Table1[[#This Row],[Hospital name (Autofills)]]="","",BQ94-CA94)</f>
        <v/>
      </c>
      <c r="DF94" s="375" t="str">
        <f>IF(Table1[[#This Row],[Hospital name (Autofills)]]="","",SUM(Table1[[#This Row],[Year 1 Savings with Price Growth Cap Alone (millions)]:[Year 10 Savings with Price Growth Cap Alone (millions)]]))</f>
        <v/>
      </c>
      <c r="DG94" s="376" t="str">
        <f>IF(Table1[[#This Row],[Hospital name (Autofills)]]="","",BH94-CB94)</f>
        <v/>
      </c>
      <c r="DH94" s="377" t="str">
        <f>IF(Table1[[#This Row],[Hospital name (Autofills)]]="","",BI94-CC94)</f>
        <v/>
      </c>
      <c r="DI94" s="377" t="str">
        <f>IF(Table1[[#This Row],[Hospital name (Autofills)]]="","",BJ94-CD94)</f>
        <v/>
      </c>
      <c r="DJ94" s="377" t="str">
        <f>IF(Table1[[#This Row],[Hospital name (Autofills)]]="","",BK94-CE94)</f>
        <v/>
      </c>
      <c r="DK94" s="377" t="str">
        <f>IF(Table1[[#This Row],[Hospital name (Autofills)]]="","",BL94-CF94)</f>
        <v/>
      </c>
      <c r="DL94" s="377" t="str">
        <f>IF(Table1[[#This Row],[Hospital name (Autofills)]]="","",BM94-CG94)</f>
        <v/>
      </c>
      <c r="DM94" s="377" t="str">
        <f>IF(Table1[[#This Row],[Hospital name (Autofills)]]="","",BN94-CH94)</f>
        <v/>
      </c>
      <c r="DN94" s="377" t="str">
        <f>IF(Table1[[#This Row],[Hospital name (Autofills)]]="","",BO94-CI94)</f>
        <v/>
      </c>
      <c r="DO94" s="377" t="str">
        <f>IF(Table1[[#This Row],[Hospital name (Autofills)]]="","",BP94-CJ94)</f>
        <v/>
      </c>
      <c r="DP94" s="377" t="str">
        <f>IF(Table1[[#This Row],[Hospital name (Autofills)]]="","",BQ94-CK94)</f>
        <v/>
      </c>
      <c r="DQ94" s="344" t="str">
        <f>IF(Table1[[#This Row],[Hospital name (Autofills)]]="","",SUM(Table1[[#This Row],[Year 1 Savings with Price Growth Cap + Price Cap (No Glide Path) (millions)]:[Year 10 Savings with Price Growth Cap + Price Cap (No Glide Path) (millions)]]))</f>
        <v/>
      </c>
      <c r="DR94" s="363" t="str">
        <f>IF(Table1[[#This Row],[Hospital name (Autofills)]]="","",BH94-CL94)</f>
        <v/>
      </c>
      <c r="DS94" s="364" t="str">
        <f>IF(Table1[[#This Row],[Hospital name (Autofills)]]="","",BI94-CM94)</f>
        <v/>
      </c>
      <c r="DT94" s="364" t="str">
        <f>IF(Table1[[#This Row],[Hospital name (Autofills)]]="","",BJ94-CN94)</f>
        <v/>
      </c>
      <c r="DU94" s="364" t="str">
        <f>IF(Table1[[#This Row],[Hospital name (Autofills)]]="","",BK94-CO94)</f>
        <v/>
      </c>
      <c r="DV94" s="364" t="str">
        <f>IF(Table1[[#This Row],[Hospital name (Autofills)]]="","",BL94-CP94)</f>
        <v/>
      </c>
      <c r="DW94" s="364" t="str">
        <f>IF(Table1[[#This Row],[Hospital name (Autofills)]]="","",BM94-CQ94)</f>
        <v/>
      </c>
      <c r="DX94" s="364" t="str">
        <f>IF(Table1[[#This Row],[Hospital name (Autofills)]]="","",BN94-CR94)</f>
        <v/>
      </c>
      <c r="DY94" s="364" t="str">
        <f>IF(Table1[[#This Row],[Hospital name (Autofills)]]="","",BO94-CS94)</f>
        <v/>
      </c>
      <c r="DZ94" s="364" t="str">
        <f>IF(Table1[[#This Row],[Hospital name (Autofills)]]="","",BP94-CT94)</f>
        <v/>
      </c>
      <c r="EA94" s="364" t="str">
        <f>IF(Table1[[#This Row],[Hospital name (Autofills)]]="","",BQ94-CU94)</f>
        <v/>
      </c>
      <c r="EB94" s="365" t="str">
        <f>IF(Table1[[#This Row],[Hospital name (Autofills)]]="","",SUM(Table1[[#This Row],[Year 1 Savings with Price Growth Cap + Price Cap Glide Path (millions)]:[Year 10 Savings with Price Growth Cap + Price Cap Glide Path (millions)]]))</f>
        <v/>
      </c>
      <c r="EJ94" s="132"/>
      <c r="EK94" s="131"/>
      <c r="EL94" s="133"/>
    </row>
    <row r="95" spans="2:149" ht="12" customHeight="1">
      <c r="B95" s="292"/>
      <c r="C95" s="337" t="str">
        <f>IF(B95=0,"",_xlfn.XLOOKUP(B95,'4. User Repricing Data'!A:A,'4. User Repricing Data'!B:B,""))</f>
        <v/>
      </c>
      <c r="D95" s="292" t="str">
        <f>IF(B95=0,"",_xlfn.XLOOKUP(B95,'4. User Repricing Data'!A:A,'4. User Repricing Data'!D:D,""))</f>
        <v/>
      </c>
      <c r="E95" s="108" t="str">
        <f>IF(B95=0,"",_xlfn.XLOOKUP(B95,'4. User Repricing Data'!A:A,'4. User Repricing Data'!F:F,""))</f>
        <v/>
      </c>
      <c r="F95" s="338" t="str">
        <f>IF(B95=0,"",_xlfn.XLOOKUP(B95,'4. User Repricing Data'!A:A,'4. User Repricing Data'!E:E,""))</f>
        <v/>
      </c>
      <c r="G95" s="108" t="str">
        <f>IF(G$29="CAH",Table1[[#This Row],[CAH? (Y/N) (Autofills)]],"")</f>
        <v/>
      </c>
      <c r="H95" s="109" t="str">
        <f>IF(H$29="CAH",Table1[[#This Row],[CAH? (Y/N) (Autofills)]],"")</f>
        <v/>
      </c>
      <c r="I95" s="366" t="str">
        <f>IF(Table1[[#This Row],[Hospital name (Autofills)]]="","",IF(OR(AND(G95="Y",$G$17="Y"),AND(H95="Y",$G$18="Y")),"Y","N"))</f>
        <v/>
      </c>
      <c r="J95" s="366" t="str">
        <f>IF(Table1[[#This Row],[Hospital name (Autofills)]]="","",IF(OR(AND(G95="Y",$G$22="Y",$G$19="Y"),AND(H95="Y",$G$23="Y",$G$19="Y")),"Y","N"))</f>
        <v/>
      </c>
      <c r="K95" s="364" t="str">
        <f>IF(Table1[[#This Row],[Hospital name (Autofills)]]="","",_xlfn.XLOOKUP(B95,'4. User Repricing Data'!A:A,'4. User Repricing Data'!G:G))</f>
        <v/>
      </c>
      <c r="L95" s="364" t="str">
        <f>IF(Table1[[#This Row],[Hospital name (Autofills)]]="","",_xlfn.XLOOKUP(B95,'4. User Repricing Data'!A:A,'4. User Repricing Data'!H:H))</f>
        <v/>
      </c>
      <c r="M95" s="342" t="str">
        <f>IF(Table1[[#This Row],[Hospital name (Autofills)]]="","",((1+G$7)^G$6-1))</f>
        <v/>
      </c>
      <c r="N95" s="343" t="str">
        <f>IF(Table1[[#This Row],[Hospital name (Autofills)]]="","",IFERROR(K95*(1+Table1[[#This Row],[Cumulative Inflation Adjustment (Autofills)]]),0))</f>
        <v/>
      </c>
      <c r="O95" s="344" t="str">
        <f>IF(Table1[[#This Row],[Hospital name (Autofills)]]="","",IFERROR(L95*(1+Table1[[#This Row],[Cumulative Inflation Adjustment (Autofills)]]),0))</f>
        <v/>
      </c>
      <c r="P95" s="345" t="str">
        <f>IF(Table1[[#This Row],[Hospital name (Autofills)]]="","",IFERROR(N95/O95,0))</f>
        <v/>
      </c>
      <c r="Q95" s="346" t="str">
        <f>IF(Table1[[#This Row],[Hospital name (Autofills)]]="","",IFERROR(($N95*($G$10+1)^Q$28)/($O95*($G$9+1)^Q$28),0))</f>
        <v/>
      </c>
      <c r="R95" s="346" t="str">
        <f>IF(Table1[[#This Row],[Hospital name (Autofills)]]="","",IFERROR(($N95*($G$10+1)^R$28)/($O95*($G$9+1)^R$28),0))</f>
        <v/>
      </c>
      <c r="S95" s="346" t="str">
        <f>IF(Table1[[#This Row],[Hospital name (Autofills)]]="","",IFERROR(($N95*($G$10+1)^S$28)/($O95*($G$9+1)^S$28),0))</f>
        <v/>
      </c>
      <c r="T95" s="346" t="str">
        <f>IF(Table1[[#This Row],[Hospital name (Autofills)]]="","",IFERROR(($N95*($G$10+1)^T$28)/($O95*($G$9+1)^T$28),0))</f>
        <v/>
      </c>
      <c r="U95" s="346" t="str">
        <f>IF(Table1[[#This Row],[Hospital name (Autofills)]]="","",IFERROR(($N95*($G$10+1)^U$28)/($O95*($G$9+1)^U$28),0))</f>
        <v/>
      </c>
      <c r="V95" s="346" t="str">
        <f>IF(Table1[[#This Row],[Hospital name (Autofills)]]="","",IFERROR(($N95*($G$10+1)^V$28)/($O95*($G$9+1)^V$28),0))</f>
        <v/>
      </c>
      <c r="W95" s="346" t="str">
        <f>IF(Table1[[#This Row],[Hospital name (Autofills)]]="","",IFERROR(($N95*($G$10+1)^W$28)/($O95*($G$9+1)^W$28),0))</f>
        <v/>
      </c>
      <c r="X95" s="346" t="str">
        <f>IF(Table1[[#This Row],[Hospital name (Autofills)]]="","",IFERROR(($N95*($G$10+1)^X$28)/($O95*($G$9+1)^X$28),0))</f>
        <v/>
      </c>
      <c r="Y95" s="346" t="str">
        <f>IF(Table1[[#This Row],[Hospital name (Autofills)]]="","",IFERROR(($N95*($G$10+1)^Y$28)/($O95*($G$9+1)^Y$28),0))</f>
        <v/>
      </c>
      <c r="Z95" s="346" t="str">
        <f>IF(Table1[[#This Row],[Hospital name (Autofills)]]="","",IFERROR(($N95*($G$10+1)^Z$28)/($O95*($G$9+1)^Z$28),0))</f>
        <v/>
      </c>
      <c r="AA95" s="345" t="str">
        <f>IF(Table1[[#This Row],[Hospital name (Autofills)]]="","",IFERROR(N95/O95,0))</f>
        <v/>
      </c>
      <c r="AB95" s="368" t="str">
        <f>IF(Table1[[#This Row],[Hospital name (Autofills)]]="","",IFERROR(IF($J95="Y",Q95,IF($G$19="N",Q95,($N95*($G$10+1)^IF(AB$28&lt;$G$21,AB$28,$G$21-1)*($G$20+1)^(MAX((AB$28-$G$21+1),0)))/($O95*($G$9+1)^AB$28))),0))</f>
        <v/>
      </c>
      <c r="AC95" s="368" t="str">
        <f>IF(Table1[[#This Row],[Hospital name (Autofills)]]="","",IFERROR(IF($J95="Y",R95,IF($G$19="N",R95,($N95*($G$10+1)^IF(AC$28&lt;$G$21,AC$28,$G$21-1)*($G$20+1)^(MAX((AC$28-$G$21+1),0)))/($O95*($G$9+1)^AC$28))),0))</f>
        <v/>
      </c>
      <c r="AD95" s="368" t="str">
        <f>IF(Table1[[#This Row],[Hospital name (Autofills)]]="","",IFERROR(IF($J95="Y",S95,IF($G$19="N",S95,($N95*($G$10+1)^IF(AD$28&lt;$G$21,AD$28,$G$21-1)*($G$20+1)^(MAX((AD$28-$G$21+1),0)))/($O95*($G$9+1)^AD$28))),0))</f>
        <v/>
      </c>
      <c r="AE95" s="368" t="str">
        <f>IF(Table1[[#This Row],[Hospital name (Autofills)]]="","",IFERROR(IF($J95="Y",T95,IF($G$19="N",T95,($N95*($G$10+1)^IF(AE$28&lt;$G$21,AE$28,$G$21-1)*($G$20+1)^(MAX((AE$28-$G$21+1),0)))/($O95*($G$9+1)^AE$28))),0))</f>
        <v/>
      </c>
      <c r="AF95" s="368" t="str">
        <f>IF(Table1[[#This Row],[Hospital name (Autofills)]]="","",IFERROR(IF($J95="Y",U95,IF($G$19="N",U95,($N95*($G$10+1)^IF(AF$28&lt;$G$21,AF$28,$G$21-1)*($G$20+1)^(MAX((AF$28-$G$21+1),0)))/($O95*($G$9+1)^AF$28))),0))</f>
        <v/>
      </c>
      <c r="AG95" s="368" t="str">
        <f>IF(Table1[[#This Row],[Hospital name (Autofills)]]="","",IFERROR(IF($J95="Y",V95,IF($G$19="N",V95,($N95*($G$10+1)^IF(AG$28&lt;$G$21,AG$28,$G$21-1)*($G$20+1)^(MAX((AG$28-$G$21+1),0)))/($O95*($G$9+1)^AG$28))),0))</f>
        <v/>
      </c>
      <c r="AH95" s="368" t="str">
        <f>IF(Table1[[#This Row],[Hospital name (Autofills)]]="","",IFERROR(IF($J95="Y",W95,IF($G$19="N",W95,($N95*($G$10+1)^IF(AH$28&lt;$G$21,AH$28,$G$21-1)*($G$20+1)^(MAX((AH$28-$G$21+1),0)))/($O95*($G$9+1)^AH$28))),0))</f>
        <v/>
      </c>
      <c r="AI95" s="368" t="str">
        <f>IF(Table1[[#This Row],[Hospital name (Autofills)]]="","",IFERROR(IF($J95="Y",X95,IF($G$19="N",X95,($N95*($G$10+1)^IF(AI$28&lt;$G$21,AI$28,$G$21-1)*($G$20+1)^(MAX((AI$28-$G$21+1),0)))/($O95*($G$9+1)^AI$28))),0))</f>
        <v/>
      </c>
      <c r="AJ95" s="368" t="str">
        <f>IF(Table1[[#This Row],[Hospital name (Autofills)]]="","",IFERROR(IF($J95="Y",Y95,IF($G$19="N",Y95,($N95*($G$10+1)^IF(AJ$28&lt;$G$21,AJ$28,$G$21-1)*($G$20+1)^(MAX((AJ$28-$G$21+1),0)))/($O95*($G$9+1)^AJ$28))),0))</f>
        <v/>
      </c>
      <c r="AK95" s="368" t="str">
        <f>IF(Table1[[#This Row],[Hospital name (Autofills)]]="","",IFERROR(IF($J95="Y",Z95,IF($G$19="N",Z95,($N95*($G$10+1)^IF(AK$28&lt;$G$21,AK$28,$G$21-1)*($G$20+1)^(MAX((AK$28-$G$21+1),0)))/($O95*($G$9+1)^AK$28))),0))</f>
        <v/>
      </c>
      <c r="AL95" s="349" t="str">
        <f t="shared" ref="AL95:AL97" si="21">P95</f>
        <v/>
      </c>
      <c r="AM95" s="350" t="str">
        <f>IF(Table1[[#This Row],[Hospital name (Autofills)]]="","",IF(AND($I95="Y", $G$17="Y"), AB95,
    IF(OR(AND($G$13="Y", AM$28 &gt;= $G$14), $G$13="N"),
        IF(OR(AB95 &gt;= $G$12, AL95 = $G$12),
            $G$12,
            AB95),
        AB95))
)</f>
        <v/>
      </c>
      <c r="AN95" s="350" t="str">
        <f>IF(Table1[[#This Row],[Hospital name (Autofills)]]="","",IF(AND($I95="Y", $G$17="Y"), AC95,
    IF(OR(AND($G$13="Y", AN$28 &gt;= $G$14), $G$13="N"),
        IF(OR(AC95 &gt;= $G$12, AM95 = $G$12),
            $G$12,
            AC95),
        AC95)
))</f>
        <v/>
      </c>
      <c r="AO95" s="350" t="str">
        <f>IF(Table1[[#This Row],[Hospital name (Autofills)]]="","",IF(AND($I95="Y", $G$17="Y"), AD95,
    IF(OR(AND($G$13="Y", AO$28 &gt;= $G$14), $G$13="N"),
        IF(OR(AD95 &gt;= $G$12, AN95 = $G$12),
            MIN(AD95,$G$12),
            AD95),
        AD95)
))</f>
        <v/>
      </c>
      <c r="AP95" s="350" t="str">
        <f>IF(Table1[[#This Row],[Hospital name (Autofills)]]="","",IF(AND($I95="Y", $G$17="Y"), AE95,
    IF(OR(AND($G$13="Y", AP$28 &gt;= $G$14), $G$13="N"),
        IF(OR(AE95 &gt;= $G$12, AO95 = $G$12),
            MIN(AE95,$G$12),
            AE95),
        AE95)
))</f>
        <v/>
      </c>
      <c r="AQ95" s="350" t="str">
        <f>IF(Table1[[#This Row],[Hospital name (Autofills)]]="","",IF(AND($I95="Y", $G$17="Y"), AF95,
    IF(OR(AND($G$13="Y", AQ$28 &gt;= $G$14), $G$13="N"),
        IF(OR(AF95 &gt;= $G$12, AP95 = $G$12),
            MIN(AF95,$G$12),
            AF95),
        AF95)
))</f>
        <v/>
      </c>
      <c r="AR95" s="350" t="str">
        <f>IF(Table1[[#This Row],[Hospital name (Autofills)]]="","",IF(AND($I95="Y", $G$17="Y"), AG95,
    IF(OR(AND($G$13="Y", AR$28 &gt;= $G$14), $G$13="N"),
        IF(OR(AG95 &gt;= $G$12, AQ95 = $G$12),
            MIN(AG95,$G$12),
            AG95),
        AG95)
))</f>
        <v/>
      </c>
      <c r="AS95" s="350" t="str">
        <f>IF(Table1[[#This Row],[Hospital name (Autofills)]]="","",IF(AND($I95="Y", $G$17="Y"), AH95,
    IF(OR(AND($G$13="Y", AS$28 &gt;= $G$14), $G$13="N"),
        IF(OR(AH95 &gt;= $G$12, AR95 = $G$12),
            MIN(AH95,$G$12),
            AH95),
        AH95)
))</f>
        <v/>
      </c>
      <c r="AT95" s="350" t="str">
        <f>IF(Table1[[#This Row],[Hospital name (Autofills)]]="","",IF(AND($I95="Y", $G$17="Y"), AI95,
    IF(OR(AND($G$13="Y", AT$28 &gt;= $G$14), $G$13="N"),
        IF(OR(AI95 &gt;= $G$12, AS95 = $G$12),
            MIN(AI95,$G$12),
            AI95),
        AI95)
))</f>
        <v/>
      </c>
      <c r="AU95" s="350" t="str">
        <f>IF(Table1[[#This Row],[Hospital name (Autofills)]]="","",IF(AND($I95="Y", $G$17="Y"), AJ95,
    IF(OR(AND($G$13="Y", AU$28 &gt;= $G$14), $G$13="N"),
        IF(OR(AJ95 &gt;= $G$12, AT95 = $G$12),
            MIN(AJ95,$G$12),
            AJ95),
        AJ95)
))</f>
        <v/>
      </c>
      <c r="AV95" s="350" t="str">
        <f>IF(Table1[[#This Row],[Hospital name (Autofills)]]="","",IF(AND($I95="Y", $G$17="Y"), AK95,
    IF(OR(AND($G$13="Y", AV$28 &gt;= $G$14), $G$13="N"),
        IF(OR(AK95 &gt;= $G$12, AU95 = $G$12),
            MIN(AK95,$G$12),
            AK95),
        AK95)
))</f>
        <v/>
      </c>
      <c r="AW95" s="345" t="str">
        <f>IFERROR(Table1[[#This Row],[Year 0 Relative Price]],"")</f>
        <v/>
      </c>
      <c r="AX95" s="350" t="str">
        <f t="shared" ref="AX95:AX126" si="22">IFERROR(IF($G$15="Y", IF(AND($I95="Y", $G$17="Y"), AB95,
    IF(OR(AND($G$13="Y", AX$28 &gt;= $G$14), $G$13="N"),
        IF(AB95 &gt;= $G$12,
            IF(AW95/$G$16 = ROUND(AW95/$G$16, 0),
               MAX((ROUND(AW95/$G$16, 0) - 1) * $G$16, $G$12),
               MAX(ROUNDDOWN(AW95/$G$16, 0) * $G$16, $G$12)),
            IF(AW95 = $G$12,
               $G$12,
               AB95)
        ), AB95
)),AM95),"")</f>
        <v/>
      </c>
      <c r="AY95" s="350" t="str">
        <f t="shared" ref="AY95:AY126" si="23">IFERROR(IF($G$15="Y", IF(AND($I95="Y", $G$17="Y"), AC95,
    IF(OR(AND($G$13="Y", AY$28 &gt;= $G$14), $G$13="N"),
        IF(AC95 &gt;= $G$12,
            IF(AX95/$G$16 = ROUND(AX95/$G$16, 0),
               MAX((ROUND(AX95/$G$16, 0) - 1) * $G$16, $G$12),
               MAX(ROUNDDOWN(AX95/$G$16, 0) * $G$16, $G$12)),
            IF(AX95 = $G$12,
               $G$12,
               AC95)
        ), AC95
)),AN95),"")</f>
        <v/>
      </c>
      <c r="AZ95" s="350" t="str">
        <f t="shared" ref="AZ95:AZ126" si="24">IFERROR(IF($G$15="Y", IF(AND($I95="Y", $G$17="Y"), AD95,
    IF(OR(AND($G$13="Y", AZ$28 &gt;= $G$14), $G$13="N"),
        IF(AD95 &gt;= $G$12,
            IF(AY95/$G$16 = ROUND(AY95/$G$16, 0),
               MAX((ROUND(AY95/$G$16, 0) - 1) * $G$16, $G$12),
               MAX(ROUNDDOWN(AY95/$G$16, 0) * $G$16, $G$12)),
            IF(AY95 = $G$12,
               $G$12,
               AD95)
        ), AD95
)),AO95),"")</f>
        <v/>
      </c>
      <c r="BA95" s="350" t="str">
        <f t="shared" ref="BA95:BA126" si="25">IFERROR(IF($G$15="Y", IF(AND($I95="Y", $G$17="Y"), AE95,
    IF(OR(AND($G$13="Y", BA$28 &gt;= $G$14), $G$13="N"),
        IF(AE95 &gt;= $G$12,
            IF(AZ95/$G$16 = ROUND(AZ95/$G$16, 0),
               MAX((ROUND(AZ95/$G$16, 0) - 1) * $G$16, $G$12),
               MAX(ROUNDDOWN(AZ95/$G$16, 0) * $G$16, $G$12)),
            IF(AZ95 = $G$12,
               $G$12,
               AE95)
        ), AE95
)),AP95),"")</f>
        <v/>
      </c>
      <c r="BB95" s="350" t="str">
        <f t="shared" ref="BB95:BB126" si="26">IFERROR(IF($G$15="Y", IF(AND($I95="Y", $G$17="Y"), AF95,
    IF(OR(AND($G$13="Y", BB$28 &gt;= $G$14), $G$13="N"),
        IF(AF95 &gt;= $G$12,
            IF(BA95/$G$16 = ROUND(BA95/$G$16, 0),
               MAX((ROUND(BA95/$G$16, 0) - 1) * $G$16, $G$12),
               MAX(ROUNDDOWN(BA95/$G$16, 0) * $G$16, $G$12)),
            IF(BA95 = $G$12,
               $G$12,
               AF95)
        ), AF95
)),AQ95),"")</f>
        <v/>
      </c>
      <c r="BC95" s="350" t="str">
        <f t="shared" ref="BC95:BC126" si="27">IFERROR(IF($G$15="Y", IF(AND($I95="Y", $G$17="Y"), AG95,
    IF(OR(AND($G$13="Y", BC$28 &gt;= $G$14), $G$13="N"),
        IF(AG95 &gt;= $G$12,
            IF(BB95/$G$16 = ROUND(BB95/$G$16, 0),
               MAX((ROUND(BB95/$G$16, 0) - 1) * $G$16, $G$12),
               MAX(ROUNDDOWN(BB95/$G$16, 0) * $G$16, $G$12)),
            IF(BB95 = $G$12,
               $G$12,
               AG95)
        ), AG95
)),AR95),"")</f>
        <v/>
      </c>
      <c r="BD95" s="350" t="str">
        <f t="shared" ref="BD95:BD126" si="28">IFERROR(IF($G$15="Y", IF(AND($I95="Y", $G$17="Y"), AH95,
    IF(OR(AND($G$13="Y", BD$28 &gt;= $G$14), $G$13="N"),
        IF(AH95 &gt;= $G$12,
            IF(BC95/$G$16 = ROUND(BC95/$G$16, 0),
               MAX((ROUND(BC95/$G$16, 0) - 1) * $G$16, $G$12),
               MAX(ROUNDDOWN(BC95/$G$16, 0) * $G$16, $G$12)),
            IF(BC95 = $G$12,
               $G$12,
               AH95)
        ), AH95
)),AS95),"")</f>
        <v/>
      </c>
      <c r="BE95" s="350" t="str">
        <f t="shared" ref="BE95:BE126" si="29">IFERROR(IF($G$15="Y", IF(AND($I95="Y", $G$17="Y"), AI95,
    IF(OR(AND($G$13="Y", BE$28 &gt;= $G$14), $G$13="N"),
        IF(AI95 &gt;= $G$12,
            IF(BD95/$G$16 = ROUND(BD95/$G$16, 0),
               MAX((ROUND(BD95/$G$16, 0) - 1) * $G$16, $G$12),
               MAX(ROUNDDOWN(BD95/$G$16, 0) * $G$16, $G$12)),
            IF(BD95 = $G$12,
               $G$12,
               AI95)
        ), AI95
)),AT95),"")</f>
        <v/>
      </c>
      <c r="BF95" s="350" t="str">
        <f t="shared" ref="BF95:BF126" si="30">IFERROR(IF($G$15="Y", IF(AND($I95="Y", $G$17="Y"), AJ95,
    IF(OR(AND($G$13="Y", BF$28 &gt;= $G$14), $G$13="N"),
        IF(AJ95 &gt;= $G$12,
            IF(BE95/$G$16 = ROUND(BE95/$G$16, 0),
               MAX((ROUND(BE95/$G$16, 0) - 1) * $G$16, $G$12),
               MAX(ROUNDDOWN(BE95/$G$16, 0) * $G$16, $G$12)),
            IF(BE95 = $G$12,
               $G$12,
               AJ95)
        ), AJ95
)),AU95),"")</f>
        <v/>
      </c>
      <c r="BG95" s="351" t="str">
        <f t="shared" ref="BG95:BG126" si="31">IFERROR(IF($G$15="Y", IF(AND($I95="Y", $G$17="Y"), AK95,
    IF(OR(AND($G$13="Y", BG$28 &gt;= $G$14), $G$13="N"),
        IF(AK95 &gt;= $G$12,
            IF(BF95/$G$16 = ROUND(BF95/$G$16, 0),
               MAX((ROUND(BF95/$G$16, 0) - 1) * $G$16, $G$12),
               MAX(ROUNDDOWN(BF95/$G$16, 0) * $G$16, $G$12)),
            IF(BF95 = $G$12,
               $G$12,
               AK95)
        ), AK95
)),AV95),"")</f>
        <v/>
      </c>
      <c r="BH95" s="352" t="str">
        <f>IF(Table1[[#This Row],[Hospital name (Autofills)]]="","",IFERROR($N95*($G$10+1)^BH$28,0))</f>
        <v/>
      </c>
      <c r="BI95" s="353" t="str">
        <f>IF(Table1[[#This Row],[Hospital name (Autofills)]]="","",IFERROR($N95*($G$10+1)^BI$28,0))</f>
        <v/>
      </c>
      <c r="BJ95" s="353" t="str">
        <f>IF(Table1[[#This Row],[Hospital name (Autofills)]]="","",IFERROR($N95*($G$10+1)^BJ$28,0))</f>
        <v/>
      </c>
      <c r="BK95" s="353" t="str">
        <f>IF(Table1[[#This Row],[Hospital name (Autofills)]]="","",IFERROR($N95*($G$10+1)^BK$28,0))</f>
        <v/>
      </c>
      <c r="BL95" s="353" t="str">
        <f>IF(Table1[[#This Row],[Hospital name (Autofills)]]="","",IFERROR($N95*($G$10+1)^BL$28,0))</f>
        <v/>
      </c>
      <c r="BM95" s="353" t="str">
        <f>IF(Table1[[#This Row],[Hospital name (Autofills)]]="","",IFERROR($N95*($G$10+1)^BM$28,0))</f>
        <v/>
      </c>
      <c r="BN95" s="353" t="str">
        <f>IF(Table1[[#This Row],[Hospital name (Autofills)]]="","",IFERROR($N95*($G$10+1)^BN$28,0))</f>
        <v/>
      </c>
      <c r="BO95" s="353" t="str">
        <f>IF(Table1[[#This Row],[Hospital name (Autofills)]]="","",IFERROR($N95*($G$10+1)^BO$28,0))</f>
        <v/>
      </c>
      <c r="BP95" s="353" t="str">
        <f>IF(Table1[[#This Row],[Hospital name (Autofills)]]="","",IFERROR($N95*($G$10+1)^BP$28,0))</f>
        <v/>
      </c>
      <c r="BQ95" s="354" t="str">
        <f>IF(Table1[[#This Row],[Hospital name (Autofills)]]="","",IFERROR($N95*($G$10+1)^BQ$28,0))</f>
        <v/>
      </c>
      <c r="BR95" s="357" t="str">
        <f>IF(Table1[[#This Row],[Hospital name (Autofills)]]="","",IFERROR(($O95*((1+$G$9)^(BR$28)))*(AB95),0))</f>
        <v/>
      </c>
      <c r="BS95" s="362" t="str">
        <f>IF(Table1[[#This Row],[Hospital name (Autofills)]]="","",IFERROR(($O95*((1+$G$9)^(BS$28)))*(AC95),0))</f>
        <v/>
      </c>
      <c r="BT95" s="362" t="str">
        <f>IF(Table1[[#This Row],[Hospital name (Autofills)]]="","",IFERROR(($O95*((1+$G$9)^(BT$28)))*(AD95),0))</f>
        <v/>
      </c>
      <c r="BU95" s="362" t="str">
        <f>IF(Table1[[#This Row],[Hospital name (Autofills)]]="","",IFERROR(($O95*((1+$G$9)^(BU$28)))*(AE95),0))</f>
        <v/>
      </c>
      <c r="BV95" s="362" t="str">
        <f>IF(Table1[[#This Row],[Hospital name (Autofills)]]="","",IFERROR(($O95*((1+$G$9)^(BV$28)))*(AF95),0))</f>
        <v/>
      </c>
      <c r="BW95" s="362" t="str">
        <f>IF(Table1[[#This Row],[Hospital name (Autofills)]]="","",IFERROR(($O95*((1+$G$9)^(BW$28)))*(AG95),0))</f>
        <v/>
      </c>
      <c r="BX95" s="362" t="str">
        <f>IF(Table1[[#This Row],[Hospital name (Autofills)]]="","",IFERROR(($O95*((1+$G$9)^(BX$28)))*(AH95),0))</f>
        <v/>
      </c>
      <c r="BY95" s="362" t="str">
        <f>IF(Table1[[#This Row],[Hospital name (Autofills)]]="","",IFERROR(($O95*((1+$G$9)^(BY$28)))*(AI95),0))</f>
        <v/>
      </c>
      <c r="BZ95" s="362" t="str">
        <f>IF(Table1[[#This Row],[Hospital name (Autofills)]]="","",IFERROR(($O95*((1+$G$9)^(BZ$28)))*(AJ95),0))</f>
        <v/>
      </c>
      <c r="CA95" s="370" t="str">
        <f>IF(Table1[[#This Row],[Hospital name (Autofills)]]="","",IFERROR(($O95*((1+$G$9)^(CA$28)))*(AK95),0))</f>
        <v/>
      </c>
      <c r="CB95" s="343" t="str">
        <f>IF(Table1[[#This Row],[Hospital name (Autofills)]]="","",IFERROR(($O95*((1+$G$9)^(CB$28)))*(AM95),0))</f>
        <v/>
      </c>
      <c r="CC95" s="362" t="str">
        <f>IF(Table1[[#This Row],[Hospital name (Autofills)]]="","",IFERROR(($O95*((1+$G$9)^(CC$28)))*(AN95),0))</f>
        <v/>
      </c>
      <c r="CD95" s="362" t="str">
        <f>IF(Table1[[#This Row],[Hospital name (Autofills)]]="","",IFERROR(($O95*((1+$G$9)^(CD$28)))*(AO95),0))</f>
        <v/>
      </c>
      <c r="CE95" s="362" t="str">
        <f>IF(Table1[[#This Row],[Hospital name (Autofills)]]="","",IFERROR(($O95*((1+$G$9)^(CE$28)))*(AP95),0))</f>
        <v/>
      </c>
      <c r="CF95" s="362" t="str">
        <f>IF(Table1[[#This Row],[Hospital name (Autofills)]]="","",IFERROR(($O95*((1+$G$9)^(CF$28)))*(AQ95),0))</f>
        <v/>
      </c>
      <c r="CG95" s="362" t="str">
        <f>IF(Table1[[#This Row],[Hospital name (Autofills)]]="","",IFERROR(($O95*((1+$G$9)^(CG$28)))*(AR95),0))</f>
        <v/>
      </c>
      <c r="CH95" s="362" t="str">
        <f>IF(Table1[[#This Row],[Hospital name (Autofills)]]="","",IFERROR(($O95*((1+$G$9)^(CH$28)))*(AS95),0))</f>
        <v/>
      </c>
      <c r="CI95" s="362" t="str">
        <f>IF(Table1[[#This Row],[Hospital name (Autofills)]]="","",IFERROR(($O95*((1+$G$9)^(CI$28)))*(AT95),0))</f>
        <v/>
      </c>
      <c r="CJ95" s="362" t="str">
        <f>IF(Table1[[#This Row],[Hospital name (Autofills)]]="","",IFERROR(($O95*((1+$G$9)^(CJ$28)))*(AU95),0))</f>
        <v/>
      </c>
      <c r="CK95" s="344" t="str">
        <f>IF(Table1[[#This Row],[Hospital name (Autofills)]]="","",IFERROR(($O95*((1+$G$9)^(CK$28)))*(AV95),0))</f>
        <v/>
      </c>
      <c r="CL95" s="357" t="str">
        <f>IF(Table1[[#This Row],[Hospital name (Autofills)]]="","",IFERROR(($O95*((1+$G$9)^(CL$28)))*(AX95),0))</f>
        <v/>
      </c>
      <c r="CM95" s="362" t="str">
        <f>IF(Table1[[#This Row],[Hospital name (Autofills)]]="","",IFERROR(($O95*((1+$G$9)^(CM$28)))*(AY95),0))</f>
        <v/>
      </c>
      <c r="CN95" s="362" t="str">
        <f>IF(Table1[[#This Row],[Hospital name (Autofills)]]="","",IFERROR(($O95*((1+$G$9)^(CN$28)))*(AZ95),0))</f>
        <v/>
      </c>
      <c r="CO95" s="362" t="str">
        <f>IF(Table1[[#This Row],[Hospital name (Autofills)]]="","",IFERROR(($O95*((1+$G$9)^(CO$28)))*(BA95),0))</f>
        <v/>
      </c>
      <c r="CP95" s="362" t="str">
        <f>IF(Table1[[#This Row],[Hospital name (Autofills)]]="","",IFERROR(($O95*((1+$G$9)^(CP$28)))*(BB95),0))</f>
        <v/>
      </c>
      <c r="CQ95" s="362" t="str">
        <f>IF(Table1[[#This Row],[Hospital name (Autofills)]]="","",IFERROR(($O95*((1+$G$9)^(CQ$28)))*(BC95),0))</f>
        <v/>
      </c>
      <c r="CR95" s="362" t="str">
        <f>IF(Table1[[#This Row],[Hospital name (Autofills)]]="","",IFERROR(($O95*((1+$G$9)^(CR$28)))*(BD95),0))</f>
        <v/>
      </c>
      <c r="CS95" s="362" t="str">
        <f>IF(Table1[[#This Row],[Hospital name (Autofills)]]="","",IFERROR(($O95*((1+$G$9)^(CS$28)))*(BE95),0))</f>
        <v/>
      </c>
      <c r="CT95" s="362" t="str">
        <f>IF(Table1[[#This Row],[Hospital name (Autofills)]]="","",IFERROR(($O95*((1+$G$9)^(CT$28)))*(BF95),0))</f>
        <v/>
      </c>
      <c r="CU95" s="362" t="str">
        <f>IF(Table1[[#This Row],[Hospital name (Autofills)]]="","",IFERROR(($O95*((1+$G$9)^(CU$28)))*(BG95),0))</f>
        <v/>
      </c>
      <c r="CV95" s="371" t="str">
        <f>IF(Table1[[#This Row],[Hospital name (Autofills)]]="","",BH95-BR95)</f>
        <v/>
      </c>
      <c r="CW95" s="372" t="str">
        <f>IF(Table1[[#This Row],[Hospital name (Autofills)]]="","",BI95-BS95)</f>
        <v/>
      </c>
      <c r="CX95" s="372" t="str">
        <f>IF(Table1[[#This Row],[Hospital name (Autofills)]]="","",BJ95-BT95)</f>
        <v/>
      </c>
      <c r="CY95" s="372" t="str">
        <f>IF(Table1[[#This Row],[Hospital name (Autofills)]]="","",BK95-BU95)</f>
        <v/>
      </c>
      <c r="CZ95" s="372" t="str">
        <f>IF(Table1[[#This Row],[Hospital name (Autofills)]]="","",BL95-BV95)</f>
        <v/>
      </c>
      <c r="DA95" s="372" t="str">
        <f>IF(Table1[[#This Row],[Hospital name (Autofills)]]="","",BM95-BW95)</f>
        <v/>
      </c>
      <c r="DB95" s="372" t="str">
        <f>IF(Table1[[#This Row],[Hospital name (Autofills)]]="","",BN95-BX95)</f>
        <v/>
      </c>
      <c r="DC95" s="372" t="str">
        <f>IF(Table1[[#This Row],[Hospital name (Autofills)]]="","",BO95-BY95)</f>
        <v/>
      </c>
      <c r="DD95" s="372" t="str">
        <f>IF(Table1[[#This Row],[Hospital name (Autofills)]]="","",BP95-BZ95)</f>
        <v/>
      </c>
      <c r="DE95" s="373" t="str">
        <f>IF(Table1[[#This Row],[Hospital name (Autofills)]]="","",BQ95-CA95)</f>
        <v/>
      </c>
      <c r="DF95" s="375" t="str">
        <f>IF(Table1[[#This Row],[Hospital name (Autofills)]]="","",SUM(Table1[[#This Row],[Year 1 Savings with Price Growth Cap Alone (millions)]:[Year 10 Savings with Price Growth Cap Alone (millions)]]))</f>
        <v/>
      </c>
      <c r="DG95" s="376" t="str">
        <f>IF(Table1[[#This Row],[Hospital name (Autofills)]]="","",BH95-CB95)</f>
        <v/>
      </c>
      <c r="DH95" s="377" t="str">
        <f>IF(Table1[[#This Row],[Hospital name (Autofills)]]="","",BI95-CC95)</f>
        <v/>
      </c>
      <c r="DI95" s="377" t="str">
        <f>IF(Table1[[#This Row],[Hospital name (Autofills)]]="","",BJ95-CD95)</f>
        <v/>
      </c>
      <c r="DJ95" s="377" t="str">
        <f>IF(Table1[[#This Row],[Hospital name (Autofills)]]="","",BK95-CE95)</f>
        <v/>
      </c>
      <c r="DK95" s="377" t="str">
        <f>IF(Table1[[#This Row],[Hospital name (Autofills)]]="","",BL95-CF95)</f>
        <v/>
      </c>
      <c r="DL95" s="377" t="str">
        <f>IF(Table1[[#This Row],[Hospital name (Autofills)]]="","",BM95-CG95)</f>
        <v/>
      </c>
      <c r="DM95" s="377" t="str">
        <f>IF(Table1[[#This Row],[Hospital name (Autofills)]]="","",BN95-CH95)</f>
        <v/>
      </c>
      <c r="DN95" s="377" t="str">
        <f>IF(Table1[[#This Row],[Hospital name (Autofills)]]="","",BO95-CI95)</f>
        <v/>
      </c>
      <c r="DO95" s="377" t="str">
        <f>IF(Table1[[#This Row],[Hospital name (Autofills)]]="","",BP95-CJ95)</f>
        <v/>
      </c>
      <c r="DP95" s="377" t="str">
        <f>IF(Table1[[#This Row],[Hospital name (Autofills)]]="","",BQ95-CK95)</f>
        <v/>
      </c>
      <c r="DQ95" s="344" t="str">
        <f>IF(Table1[[#This Row],[Hospital name (Autofills)]]="","",SUM(Table1[[#This Row],[Year 1 Savings with Price Growth Cap + Price Cap (No Glide Path) (millions)]:[Year 10 Savings with Price Growth Cap + Price Cap (No Glide Path) (millions)]]))</f>
        <v/>
      </c>
      <c r="DR95" s="363" t="str">
        <f>IF(Table1[[#This Row],[Hospital name (Autofills)]]="","",BH95-CL95)</f>
        <v/>
      </c>
      <c r="DS95" s="364" t="str">
        <f>IF(Table1[[#This Row],[Hospital name (Autofills)]]="","",BI95-CM95)</f>
        <v/>
      </c>
      <c r="DT95" s="364" t="str">
        <f>IF(Table1[[#This Row],[Hospital name (Autofills)]]="","",BJ95-CN95)</f>
        <v/>
      </c>
      <c r="DU95" s="364" t="str">
        <f>IF(Table1[[#This Row],[Hospital name (Autofills)]]="","",BK95-CO95)</f>
        <v/>
      </c>
      <c r="DV95" s="364" t="str">
        <f>IF(Table1[[#This Row],[Hospital name (Autofills)]]="","",BL95-CP95)</f>
        <v/>
      </c>
      <c r="DW95" s="364" t="str">
        <f>IF(Table1[[#This Row],[Hospital name (Autofills)]]="","",BM95-CQ95)</f>
        <v/>
      </c>
      <c r="DX95" s="364" t="str">
        <f>IF(Table1[[#This Row],[Hospital name (Autofills)]]="","",BN95-CR95)</f>
        <v/>
      </c>
      <c r="DY95" s="364" t="str">
        <f>IF(Table1[[#This Row],[Hospital name (Autofills)]]="","",BO95-CS95)</f>
        <v/>
      </c>
      <c r="DZ95" s="364" t="str">
        <f>IF(Table1[[#This Row],[Hospital name (Autofills)]]="","",BP95-CT95)</f>
        <v/>
      </c>
      <c r="EA95" s="364" t="str">
        <f>IF(Table1[[#This Row],[Hospital name (Autofills)]]="","",BQ95-CU95)</f>
        <v/>
      </c>
      <c r="EB95" s="365" t="str">
        <f>IF(Table1[[#This Row],[Hospital name (Autofills)]]="","",SUM(Table1[[#This Row],[Year 1 Savings with Price Growth Cap + Price Cap Glide Path (millions)]:[Year 10 Savings with Price Growth Cap + Price Cap Glide Path (millions)]]))</f>
        <v/>
      </c>
      <c r="ES95" s="133"/>
    </row>
    <row r="96" spans="2:149" ht="12" customHeight="1">
      <c r="B96" s="292"/>
      <c r="C96" s="337" t="str">
        <f>IF(B96=0,"",_xlfn.XLOOKUP(B96,'4. User Repricing Data'!A:A,'4. User Repricing Data'!B:B,""))</f>
        <v/>
      </c>
      <c r="D96" s="292" t="str">
        <f>IF(B96=0,"",_xlfn.XLOOKUP(B96,'4. User Repricing Data'!A:A,'4. User Repricing Data'!D:D,""))</f>
        <v/>
      </c>
      <c r="E96" s="108" t="str">
        <f>IF(B96=0,"",_xlfn.XLOOKUP(B96,'4. User Repricing Data'!A:A,'4. User Repricing Data'!F:F,""))</f>
        <v/>
      </c>
      <c r="F96" s="338" t="str">
        <f>IF(B96=0,"",_xlfn.XLOOKUP(B96,'4. User Repricing Data'!A:A,'4. User Repricing Data'!E:E,""))</f>
        <v/>
      </c>
      <c r="G96" s="108" t="str">
        <f>IF(G$29="CAH",Table1[[#This Row],[CAH? (Y/N) (Autofills)]],"")</f>
        <v/>
      </c>
      <c r="H96" s="109" t="str">
        <f>IF(H$29="CAH",Table1[[#This Row],[CAH? (Y/N) (Autofills)]],"")</f>
        <v/>
      </c>
      <c r="I96" s="366" t="str">
        <f>IF(Table1[[#This Row],[Hospital name (Autofills)]]="","",IF(OR(AND(G96="Y",$G$17="Y"),AND(H96="Y",$G$18="Y")),"Y","N"))</f>
        <v/>
      </c>
      <c r="J96" s="366" t="str">
        <f>IF(Table1[[#This Row],[Hospital name (Autofills)]]="","",IF(OR(AND(G96="Y",$G$22="Y",$G$19="Y"),AND(H96="Y",$G$23="Y",$G$19="Y")),"Y","N"))</f>
        <v/>
      </c>
      <c r="K96" s="364" t="str">
        <f>IF(Table1[[#This Row],[Hospital name (Autofills)]]="","",_xlfn.XLOOKUP(B96,'4. User Repricing Data'!A:A,'4. User Repricing Data'!G:G))</f>
        <v/>
      </c>
      <c r="L96" s="364" t="str">
        <f>IF(Table1[[#This Row],[Hospital name (Autofills)]]="","",_xlfn.XLOOKUP(B96,'4. User Repricing Data'!A:A,'4. User Repricing Data'!H:H))</f>
        <v/>
      </c>
      <c r="M96" s="342" t="str">
        <f>IF(Table1[[#This Row],[Hospital name (Autofills)]]="","",((1+G$7)^G$6-1))</f>
        <v/>
      </c>
      <c r="N96" s="343" t="str">
        <f>IF(Table1[[#This Row],[Hospital name (Autofills)]]="","",IFERROR(K96*(1+Table1[[#This Row],[Cumulative Inflation Adjustment (Autofills)]]),0))</f>
        <v/>
      </c>
      <c r="O96" s="344" t="str">
        <f>IF(Table1[[#This Row],[Hospital name (Autofills)]]="","",IFERROR(L96*(1+Table1[[#This Row],[Cumulative Inflation Adjustment (Autofills)]]),0))</f>
        <v/>
      </c>
      <c r="P96" s="345" t="str">
        <f>IF(Table1[[#This Row],[Hospital name (Autofills)]]="","",IFERROR(N96/O96,0))</f>
        <v/>
      </c>
      <c r="Q96" s="346" t="str">
        <f>IF(Table1[[#This Row],[Hospital name (Autofills)]]="","",IFERROR(($N96*($G$10+1)^Q$28)/($O96*($G$9+1)^Q$28),0))</f>
        <v/>
      </c>
      <c r="R96" s="346" t="str">
        <f>IF(Table1[[#This Row],[Hospital name (Autofills)]]="","",IFERROR(($N96*($G$10+1)^R$28)/($O96*($G$9+1)^R$28),0))</f>
        <v/>
      </c>
      <c r="S96" s="346" t="str">
        <f>IF(Table1[[#This Row],[Hospital name (Autofills)]]="","",IFERROR(($N96*($G$10+1)^S$28)/($O96*($G$9+1)^S$28),0))</f>
        <v/>
      </c>
      <c r="T96" s="346" t="str">
        <f>IF(Table1[[#This Row],[Hospital name (Autofills)]]="","",IFERROR(($N96*($G$10+1)^T$28)/($O96*($G$9+1)^T$28),0))</f>
        <v/>
      </c>
      <c r="U96" s="346" t="str">
        <f>IF(Table1[[#This Row],[Hospital name (Autofills)]]="","",IFERROR(($N96*($G$10+1)^U$28)/($O96*($G$9+1)^U$28),0))</f>
        <v/>
      </c>
      <c r="V96" s="346" t="str">
        <f>IF(Table1[[#This Row],[Hospital name (Autofills)]]="","",IFERROR(($N96*($G$10+1)^V$28)/($O96*($G$9+1)^V$28),0))</f>
        <v/>
      </c>
      <c r="W96" s="346" t="str">
        <f>IF(Table1[[#This Row],[Hospital name (Autofills)]]="","",IFERROR(($N96*($G$10+1)^W$28)/($O96*($G$9+1)^W$28),0))</f>
        <v/>
      </c>
      <c r="X96" s="346" t="str">
        <f>IF(Table1[[#This Row],[Hospital name (Autofills)]]="","",IFERROR(($N96*($G$10+1)^X$28)/($O96*($G$9+1)^X$28),0))</f>
        <v/>
      </c>
      <c r="Y96" s="346" t="str">
        <f>IF(Table1[[#This Row],[Hospital name (Autofills)]]="","",IFERROR(($N96*($G$10+1)^Y$28)/($O96*($G$9+1)^Y$28),0))</f>
        <v/>
      </c>
      <c r="Z96" s="346" t="str">
        <f>IF(Table1[[#This Row],[Hospital name (Autofills)]]="","",IFERROR(($N96*($G$10+1)^Z$28)/($O96*($G$9+1)^Z$28),0))</f>
        <v/>
      </c>
      <c r="AA96" s="345" t="str">
        <f>IF(Table1[[#This Row],[Hospital name (Autofills)]]="","",IFERROR(N96/O96,0))</f>
        <v/>
      </c>
      <c r="AB96" s="368" t="str">
        <f>IF(Table1[[#This Row],[Hospital name (Autofills)]]="","",IFERROR(IF($J96="Y",Q96,IF($G$19="N",Q96,($N96*($G$10+1)^IF(AB$28&lt;$G$21,AB$28,$G$21-1)*($G$20+1)^(MAX((AB$28-$G$21+1),0)))/($O96*($G$9+1)^AB$28))),0))</f>
        <v/>
      </c>
      <c r="AC96" s="368" t="str">
        <f>IF(Table1[[#This Row],[Hospital name (Autofills)]]="","",IFERROR(IF($J96="Y",R96,IF($G$19="N",R96,($N96*($G$10+1)^IF(AC$28&lt;$G$21,AC$28,$G$21-1)*($G$20+1)^(MAX((AC$28-$G$21+1),0)))/($O96*($G$9+1)^AC$28))),0))</f>
        <v/>
      </c>
      <c r="AD96" s="368" t="str">
        <f>IF(Table1[[#This Row],[Hospital name (Autofills)]]="","",IFERROR(IF($J96="Y",S96,IF($G$19="N",S96,($N96*($G$10+1)^IF(AD$28&lt;$G$21,AD$28,$G$21-1)*($G$20+1)^(MAX((AD$28-$G$21+1),0)))/($O96*($G$9+1)^AD$28))),0))</f>
        <v/>
      </c>
      <c r="AE96" s="368" t="str">
        <f>IF(Table1[[#This Row],[Hospital name (Autofills)]]="","",IFERROR(IF($J96="Y",T96,IF($G$19="N",T96,($N96*($G$10+1)^IF(AE$28&lt;$G$21,AE$28,$G$21-1)*($G$20+1)^(MAX((AE$28-$G$21+1),0)))/($O96*($G$9+1)^AE$28))),0))</f>
        <v/>
      </c>
      <c r="AF96" s="368" t="str">
        <f>IF(Table1[[#This Row],[Hospital name (Autofills)]]="","",IFERROR(IF($J96="Y",U96,IF($G$19="N",U96,($N96*($G$10+1)^IF(AF$28&lt;$G$21,AF$28,$G$21-1)*($G$20+1)^(MAX((AF$28-$G$21+1),0)))/($O96*($G$9+1)^AF$28))),0))</f>
        <v/>
      </c>
      <c r="AG96" s="368" t="str">
        <f>IF(Table1[[#This Row],[Hospital name (Autofills)]]="","",IFERROR(IF($J96="Y",V96,IF($G$19="N",V96,($N96*($G$10+1)^IF(AG$28&lt;$G$21,AG$28,$G$21-1)*($G$20+1)^(MAX((AG$28-$G$21+1),0)))/($O96*($G$9+1)^AG$28))),0))</f>
        <v/>
      </c>
      <c r="AH96" s="368" t="str">
        <f>IF(Table1[[#This Row],[Hospital name (Autofills)]]="","",IFERROR(IF($J96="Y",W96,IF($G$19="N",W96,($N96*($G$10+1)^IF(AH$28&lt;$G$21,AH$28,$G$21-1)*($G$20+1)^(MAX((AH$28-$G$21+1),0)))/($O96*($G$9+1)^AH$28))),0))</f>
        <v/>
      </c>
      <c r="AI96" s="368" t="str">
        <f>IF(Table1[[#This Row],[Hospital name (Autofills)]]="","",IFERROR(IF($J96="Y",X96,IF($G$19="N",X96,($N96*($G$10+1)^IF(AI$28&lt;$G$21,AI$28,$G$21-1)*($G$20+1)^(MAX((AI$28-$G$21+1),0)))/($O96*($G$9+1)^AI$28))),0))</f>
        <v/>
      </c>
      <c r="AJ96" s="368" t="str">
        <f>IF(Table1[[#This Row],[Hospital name (Autofills)]]="","",IFERROR(IF($J96="Y",Y96,IF($G$19="N",Y96,($N96*($G$10+1)^IF(AJ$28&lt;$G$21,AJ$28,$G$21-1)*($G$20+1)^(MAX((AJ$28-$G$21+1),0)))/($O96*($G$9+1)^AJ$28))),0))</f>
        <v/>
      </c>
      <c r="AK96" s="368" t="str">
        <f>IF(Table1[[#This Row],[Hospital name (Autofills)]]="","",IFERROR(IF($J96="Y",Z96,IF($G$19="N",Z96,($N96*($G$10+1)^IF(AK$28&lt;$G$21,AK$28,$G$21-1)*($G$20+1)^(MAX((AK$28-$G$21+1),0)))/($O96*($G$9+1)^AK$28))),0))</f>
        <v/>
      </c>
      <c r="AL96" s="349" t="str">
        <f t="shared" si="21"/>
        <v/>
      </c>
      <c r="AM96" s="350" t="str">
        <f>IF(Table1[[#This Row],[Hospital name (Autofills)]]="","",IF(AND($I96="Y", $G$17="Y"), AB96,
    IF(OR(AND($G$13="Y", AM$28 &gt;= $G$14), $G$13="N"),
        IF(OR(AB96 &gt;= $G$12, AL96 = $G$12),
            $G$12,
            AB96),
        AB96))
)</f>
        <v/>
      </c>
      <c r="AN96" s="350" t="str">
        <f>IF(Table1[[#This Row],[Hospital name (Autofills)]]="","",IF(AND($I96="Y", $G$17="Y"), AC96,
    IF(OR(AND($G$13="Y", AN$28 &gt;= $G$14), $G$13="N"),
        IF(OR(AC96 &gt;= $G$12, AM96 = $G$12),
            $G$12,
            AC96),
        AC96)
))</f>
        <v/>
      </c>
      <c r="AO96" s="350" t="str">
        <f>IF(Table1[[#This Row],[Hospital name (Autofills)]]="","",IF(AND($I96="Y", $G$17="Y"), AD96,
    IF(OR(AND($G$13="Y", AO$28 &gt;= $G$14), $G$13="N"),
        IF(OR(AD96 &gt;= $G$12, AN96 = $G$12),
            MIN(AD96,$G$12),
            AD96),
        AD96)
))</f>
        <v/>
      </c>
      <c r="AP96" s="350" t="str">
        <f>IF(Table1[[#This Row],[Hospital name (Autofills)]]="","",IF(AND($I96="Y", $G$17="Y"), AE96,
    IF(OR(AND($G$13="Y", AP$28 &gt;= $G$14), $G$13="N"),
        IF(OR(AE96 &gt;= $G$12, AO96 = $G$12),
            MIN(AE96,$G$12),
            AE96),
        AE96)
))</f>
        <v/>
      </c>
      <c r="AQ96" s="350" t="str">
        <f>IF(Table1[[#This Row],[Hospital name (Autofills)]]="","",IF(AND($I96="Y", $G$17="Y"), AF96,
    IF(OR(AND($G$13="Y", AQ$28 &gt;= $G$14), $G$13="N"),
        IF(OR(AF96 &gt;= $G$12, AP96 = $G$12),
            MIN(AF96,$G$12),
            AF96),
        AF96)
))</f>
        <v/>
      </c>
      <c r="AR96" s="350" t="str">
        <f>IF(Table1[[#This Row],[Hospital name (Autofills)]]="","",IF(AND($I96="Y", $G$17="Y"), AG96,
    IF(OR(AND($G$13="Y", AR$28 &gt;= $G$14), $G$13="N"),
        IF(OR(AG96 &gt;= $G$12, AQ96 = $G$12),
            MIN(AG96,$G$12),
            AG96),
        AG96)
))</f>
        <v/>
      </c>
      <c r="AS96" s="350" t="str">
        <f>IF(Table1[[#This Row],[Hospital name (Autofills)]]="","",IF(AND($I96="Y", $G$17="Y"), AH96,
    IF(OR(AND($G$13="Y", AS$28 &gt;= $G$14), $G$13="N"),
        IF(OR(AH96 &gt;= $G$12, AR96 = $G$12),
            MIN(AH96,$G$12),
            AH96),
        AH96)
))</f>
        <v/>
      </c>
      <c r="AT96" s="350" t="str">
        <f>IF(Table1[[#This Row],[Hospital name (Autofills)]]="","",IF(AND($I96="Y", $G$17="Y"), AI96,
    IF(OR(AND($G$13="Y", AT$28 &gt;= $G$14), $G$13="N"),
        IF(OR(AI96 &gt;= $G$12, AS96 = $G$12),
            MIN(AI96,$G$12),
            AI96),
        AI96)
))</f>
        <v/>
      </c>
      <c r="AU96" s="350" t="str">
        <f>IF(Table1[[#This Row],[Hospital name (Autofills)]]="","",IF(AND($I96="Y", $G$17="Y"), AJ96,
    IF(OR(AND($G$13="Y", AU$28 &gt;= $G$14), $G$13="N"),
        IF(OR(AJ96 &gt;= $G$12, AT96 = $G$12),
            MIN(AJ96,$G$12),
            AJ96),
        AJ96)
))</f>
        <v/>
      </c>
      <c r="AV96" s="350" t="str">
        <f>IF(Table1[[#This Row],[Hospital name (Autofills)]]="","",IF(AND($I96="Y", $G$17="Y"), AK96,
    IF(OR(AND($G$13="Y", AV$28 &gt;= $G$14), $G$13="N"),
        IF(OR(AK96 &gt;= $G$12, AU96 = $G$12),
            MIN(AK96,$G$12),
            AK96),
        AK96)
))</f>
        <v/>
      </c>
      <c r="AW96" s="345" t="str">
        <f>IFERROR(Table1[[#This Row],[Year 0 Relative Price]],"")</f>
        <v/>
      </c>
      <c r="AX96" s="350" t="str">
        <f t="shared" si="22"/>
        <v/>
      </c>
      <c r="AY96" s="350" t="str">
        <f t="shared" si="23"/>
        <v/>
      </c>
      <c r="AZ96" s="350" t="str">
        <f t="shared" si="24"/>
        <v/>
      </c>
      <c r="BA96" s="350" t="str">
        <f t="shared" si="25"/>
        <v/>
      </c>
      <c r="BB96" s="350" t="str">
        <f t="shared" si="26"/>
        <v/>
      </c>
      <c r="BC96" s="350" t="str">
        <f t="shared" si="27"/>
        <v/>
      </c>
      <c r="BD96" s="350" t="str">
        <f t="shared" si="28"/>
        <v/>
      </c>
      <c r="BE96" s="350" t="str">
        <f t="shared" si="29"/>
        <v/>
      </c>
      <c r="BF96" s="350" t="str">
        <f t="shared" si="30"/>
        <v/>
      </c>
      <c r="BG96" s="351" t="str">
        <f t="shared" si="31"/>
        <v/>
      </c>
      <c r="BH96" s="352" t="str">
        <f>IF(Table1[[#This Row],[Hospital name (Autofills)]]="","",IFERROR($N96*($G$10+1)^BH$28,0))</f>
        <v/>
      </c>
      <c r="BI96" s="353" t="str">
        <f>IF(Table1[[#This Row],[Hospital name (Autofills)]]="","",IFERROR($N96*($G$10+1)^BI$28,0))</f>
        <v/>
      </c>
      <c r="BJ96" s="353" t="str">
        <f>IF(Table1[[#This Row],[Hospital name (Autofills)]]="","",IFERROR($N96*($G$10+1)^BJ$28,0))</f>
        <v/>
      </c>
      <c r="BK96" s="353" t="str">
        <f>IF(Table1[[#This Row],[Hospital name (Autofills)]]="","",IFERROR($N96*($G$10+1)^BK$28,0))</f>
        <v/>
      </c>
      <c r="BL96" s="353" t="str">
        <f>IF(Table1[[#This Row],[Hospital name (Autofills)]]="","",IFERROR($N96*($G$10+1)^BL$28,0))</f>
        <v/>
      </c>
      <c r="BM96" s="353" t="str">
        <f>IF(Table1[[#This Row],[Hospital name (Autofills)]]="","",IFERROR($N96*($G$10+1)^BM$28,0))</f>
        <v/>
      </c>
      <c r="BN96" s="353" t="str">
        <f>IF(Table1[[#This Row],[Hospital name (Autofills)]]="","",IFERROR($N96*($G$10+1)^BN$28,0))</f>
        <v/>
      </c>
      <c r="BO96" s="353" t="str">
        <f>IF(Table1[[#This Row],[Hospital name (Autofills)]]="","",IFERROR($N96*($G$10+1)^BO$28,0))</f>
        <v/>
      </c>
      <c r="BP96" s="353" t="str">
        <f>IF(Table1[[#This Row],[Hospital name (Autofills)]]="","",IFERROR($N96*($G$10+1)^BP$28,0))</f>
        <v/>
      </c>
      <c r="BQ96" s="354" t="str">
        <f>IF(Table1[[#This Row],[Hospital name (Autofills)]]="","",IFERROR($N96*($G$10+1)^BQ$28,0))</f>
        <v/>
      </c>
      <c r="BR96" s="357" t="str">
        <f>IF(Table1[[#This Row],[Hospital name (Autofills)]]="","",IFERROR(($O96*((1+$G$9)^(BR$28)))*(AB96),0))</f>
        <v/>
      </c>
      <c r="BS96" s="362" t="str">
        <f>IF(Table1[[#This Row],[Hospital name (Autofills)]]="","",IFERROR(($O96*((1+$G$9)^(BS$28)))*(AC96),0))</f>
        <v/>
      </c>
      <c r="BT96" s="362" t="str">
        <f>IF(Table1[[#This Row],[Hospital name (Autofills)]]="","",IFERROR(($O96*((1+$G$9)^(BT$28)))*(AD96),0))</f>
        <v/>
      </c>
      <c r="BU96" s="362" t="str">
        <f>IF(Table1[[#This Row],[Hospital name (Autofills)]]="","",IFERROR(($O96*((1+$G$9)^(BU$28)))*(AE96),0))</f>
        <v/>
      </c>
      <c r="BV96" s="362" t="str">
        <f>IF(Table1[[#This Row],[Hospital name (Autofills)]]="","",IFERROR(($O96*((1+$G$9)^(BV$28)))*(AF96),0))</f>
        <v/>
      </c>
      <c r="BW96" s="362" t="str">
        <f>IF(Table1[[#This Row],[Hospital name (Autofills)]]="","",IFERROR(($O96*((1+$G$9)^(BW$28)))*(AG96),0))</f>
        <v/>
      </c>
      <c r="BX96" s="362" t="str">
        <f>IF(Table1[[#This Row],[Hospital name (Autofills)]]="","",IFERROR(($O96*((1+$G$9)^(BX$28)))*(AH96),0))</f>
        <v/>
      </c>
      <c r="BY96" s="362" t="str">
        <f>IF(Table1[[#This Row],[Hospital name (Autofills)]]="","",IFERROR(($O96*((1+$G$9)^(BY$28)))*(AI96),0))</f>
        <v/>
      </c>
      <c r="BZ96" s="362" t="str">
        <f>IF(Table1[[#This Row],[Hospital name (Autofills)]]="","",IFERROR(($O96*((1+$G$9)^(BZ$28)))*(AJ96),0))</f>
        <v/>
      </c>
      <c r="CA96" s="370" t="str">
        <f>IF(Table1[[#This Row],[Hospital name (Autofills)]]="","",IFERROR(($O96*((1+$G$9)^(CA$28)))*(AK96),0))</f>
        <v/>
      </c>
      <c r="CB96" s="343" t="str">
        <f>IF(Table1[[#This Row],[Hospital name (Autofills)]]="","",IFERROR(($O96*((1+$G$9)^(CB$28)))*(AM96),0))</f>
        <v/>
      </c>
      <c r="CC96" s="362" t="str">
        <f>IF(Table1[[#This Row],[Hospital name (Autofills)]]="","",IFERROR(($O96*((1+$G$9)^(CC$28)))*(AN96),0))</f>
        <v/>
      </c>
      <c r="CD96" s="362" t="str">
        <f>IF(Table1[[#This Row],[Hospital name (Autofills)]]="","",IFERROR(($O96*((1+$G$9)^(CD$28)))*(AO96),0))</f>
        <v/>
      </c>
      <c r="CE96" s="362" t="str">
        <f>IF(Table1[[#This Row],[Hospital name (Autofills)]]="","",IFERROR(($O96*((1+$G$9)^(CE$28)))*(AP96),0))</f>
        <v/>
      </c>
      <c r="CF96" s="362" t="str">
        <f>IF(Table1[[#This Row],[Hospital name (Autofills)]]="","",IFERROR(($O96*((1+$G$9)^(CF$28)))*(AQ96),0))</f>
        <v/>
      </c>
      <c r="CG96" s="362" t="str">
        <f>IF(Table1[[#This Row],[Hospital name (Autofills)]]="","",IFERROR(($O96*((1+$G$9)^(CG$28)))*(AR96),0))</f>
        <v/>
      </c>
      <c r="CH96" s="362" t="str">
        <f>IF(Table1[[#This Row],[Hospital name (Autofills)]]="","",IFERROR(($O96*((1+$G$9)^(CH$28)))*(AS96),0))</f>
        <v/>
      </c>
      <c r="CI96" s="362" t="str">
        <f>IF(Table1[[#This Row],[Hospital name (Autofills)]]="","",IFERROR(($O96*((1+$G$9)^(CI$28)))*(AT96),0))</f>
        <v/>
      </c>
      <c r="CJ96" s="362" t="str">
        <f>IF(Table1[[#This Row],[Hospital name (Autofills)]]="","",IFERROR(($O96*((1+$G$9)^(CJ$28)))*(AU96),0))</f>
        <v/>
      </c>
      <c r="CK96" s="344" t="str">
        <f>IF(Table1[[#This Row],[Hospital name (Autofills)]]="","",IFERROR(($O96*((1+$G$9)^(CK$28)))*(AV96),0))</f>
        <v/>
      </c>
      <c r="CL96" s="357" t="str">
        <f>IF(Table1[[#This Row],[Hospital name (Autofills)]]="","",IFERROR(($O96*((1+$G$9)^(CL$28)))*(AX96),0))</f>
        <v/>
      </c>
      <c r="CM96" s="362" t="str">
        <f>IF(Table1[[#This Row],[Hospital name (Autofills)]]="","",IFERROR(($O96*((1+$G$9)^(CM$28)))*(AY96),0))</f>
        <v/>
      </c>
      <c r="CN96" s="362" t="str">
        <f>IF(Table1[[#This Row],[Hospital name (Autofills)]]="","",IFERROR(($O96*((1+$G$9)^(CN$28)))*(AZ96),0))</f>
        <v/>
      </c>
      <c r="CO96" s="362" t="str">
        <f>IF(Table1[[#This Row],[Hospital name (Autofills)]]="","",IFERROR(($O96*((1+$G$9)^(CO$28)))*(BA96),0))</f>
        <v/>
      </c>
      <c r="CP96" s="362" t="str">
        <f>IF(Table1[[#This Row],[Hospital name (Autofills)]]="","",IFERROR(($O96*((1+$G$9)^(CP$28)))*(BB96),0))</f>
        <v/>
      </c>
      <c r="CQ96" s="362" t="str">
        <f>IF(Table1[[#This Row],[Hospital name (Autofills)]]="","",IFERROR(($O96*((1+$G$9)^(CQ$28)))*(BC96),0))</f>
        <v/>
      </c>
      <c r="CR96" s="362" t="str">
        <f>IF(Table1[[#This Row],[Hospital name (Autofills)]]="","",IFERROR(($O96*((1+$G$9)^(CR$28)))*(BD96),0))</f>
        <v/>
      </c>
      <c r="CS96" s="362" t="str">
        <f>IF(Table1[[#This Row],[Hospital name (Autofills)]]="","",IFERROR(($O96*((1+$G$9)^(CS$28)))*(BE96),0))</f>
        <v/>
      </c>
      <c r="CT96" s="362" t="str">
        <f>IF(Table1[[#This Row],[Hospital name (Autofills)]]="","",IFERROR(($O96*((1+$G$9)^(CT$28)))*(BF96),0))</f>
        <v/>
      </c>
      <c r="CU96" s="362" t="str">
        <f>IF(Table1[[#This Row],[Hospital name (Autofills)]]="","",IFERROR(($O96*((1+$G$9)^(CU$28)))*(BG96),0))</f>
        <v/>
      </c>
      <c r="CV96" s="371" t="str">
        <f>IF(Table1[[#This Row],[Hospital name (Autofills)]]="","",BH96-BR96)</f>
        <v/>
      </c>
      <c r="CW96" s="372" t="str">
        <f>IF(Table1[[#This Row],[Hospital name (Autofills)]]="","",BI96-BS96)</f>
        <v/>
      </c>
      <c r="CX96" s="372" t="str">
        <f>IF(Table1[[#This Row],[Hospital name (Autofills)]]="","",BJ96-BT96)</f>
        <v/>
      </c>
      <c r="CY96" s="372" t="str">
        <f>IF(Table1[[#This Row],[Hospital name (Autofills)]]="","",BK96-BU96)</f>
        <v/>
      </c>
      <c r="CZ96" s="372" t="str">
        <f>IF(Table1[[#This Row],[Hospital name (Autofills)]]="","",BL96-BV96)</f>
        <v/>
      </c>
      <c r="DA96" s="372" t="str">
        <f>IF(Table1[[#This Row],[Hospital name (Autofills)]]="","",BM96-BW96)</f>
        <v/>
      </c>
      <c r="DB96" s="372" t="str">
        <f>IF(Table1[[#This Row],[Hospital name (Autofills)]]="","",BN96-BX96)</f>
        <v/>
      </c>
      <c r="DC96" s="372" t="str">
        <f>IF(Table1[[#This Row],[Hospital name (Autofills)]]="","",BO96-BY96)</f>
        <v/>
      </c>
      <c r="DD96" s="372" t="str">
        <f>IF(Table1[[#This Row],[Hospital name (Autofills)]]="","",BP96-BZ96)</f>
        <v/>
      </c>
      <c r="DE96" s="373" t="str">
        <f>IF(Table1[[#This Row],[Hospital name (Autofills)]]="","",BQ96-CA96)</f>
        <v/>
      </c>
      <c r="DF96" s="375" t="str">
        <f>IF(Table1[[#This Row],[Hospital name (Autofills)]]="","",SUM(Table1[[#This Row],[Year 1 Savings with Price Growth Cap Alone (millions)]:[Year 10 Savings with Price Growth Cap Alone (millions)]]))</f>
        <v/>
      </c>
      <c r="DG96" s="376" t="str">
        <f>IF(Table1[[#This Row],[Hospital name (Autofills)]]="","",BH96-CB96)</f>
        <v/>
      </c>
      <c r="DH96" s="377" t="str">
        <f>IF(Table1[[#This Row],[Hospital name (Autofills)]]="","",BI96-CC96)</f>
        <v/>
      </c>
      <c r="DI96" s="377" t="str">
        <f>IF(Table1[[#This Row],[Hospital name (Autofills)]]="","",BJ96-CD96)</f>
        <v/>
      </c>
      <c r="DJ96" s="377" t="str">
        <f>IF(Table1[[#This Row],[Hospital name (Autofills)]]="","",BK96-CE96)</f>
        <v/>
      </c>
      <c r="DK96" s="377" t="str">
        <f>IF(Table1[[#This Row],[Hospital name (Autofills)]]="","",BL96-CF96)</f>
        <v/>
      </c>
      <c r="DL96" s="377" t="str">
        <f>IF(Table1[[#This Row],[Hospital name (Autofills)]]="","",BM96-CG96)</f>
        <v/>
      </c>
      <c r="DM96" s="377" t="str">
        <f>IF(Table1[[#This Row],[Hospital name (Autofills)]]="","",BN96-CH96)</f>
        <v/>
      </c>
      <c r="DN96" s="377" t="str">
        <f>IF(Table1[[#This Row],[Hospital name (Autofills)]]="","",BO96-CI96)</f>
        <v/>
      </c>
      <c r="DO96" s="377" t="str">
        <f>IF(Table1[[#This Row],[Hospital name (Autofills)]]="","",BP96-CJ96)</f>
        <v/>
      </c>
      <c r="DP96" s="377" t="str">
        <f>IF(Table1[[#This Row],[Hospital name (Autofills)]]="","",BQ96-CK96)</f>
        <v/>
      </c>
      <c r="DQ96" s="344" t="str">
        <f>IF(Table1[[#This Row],[Hospital name (Autofills)]]="","",SUM(Table1[[#This Row],[Year 1 Savings with Price Growth Cap + Price Cap (No Glide Path) (millions)]:[Year 10 Savings with Price Growth Cap + Price Cap (No Glide Path) (millions)]]))</f>
        <v/>
      </c>
      <c r="DR96" s="363" t="str">
        <f>IF(Table1[[#This Row],[Hospital name (Autofills)]]="","",BH96-CL96)</f>
        <v/>
      </c>
      <c r="DS96" s="364" t="str">
        <f>IF(Table1[[#This Row],[Hospital name (Autofills)]]="","",BI96-CM96)</f>
        <v/>
      </c>
      <c r="DT96" s="364" t="str">
        <f>IF(Table1[[#This Row],[Hospital name (Autofills)]]="","",BJ96-CN96)</f>
        <v/>
      </c>
      <c r="DU96" s="364" t="str">
        <f>IF(Table1[[#This Row],[Hospital name (Autofills)]]="","",BK96-CO96)</f>
        <v/>
      </c>
      <c r="DV96" s="364" t="str">
        <f>IF(Table1[[#This Row],[Hospital name (Autofills)]]="","",BL96-CP96)</f>
        <v/>
      </c>
      <c r="DW96" s="364" t="str">
        <f>IF(Table1[[#This Row],[Hospital name (Autofills)]]="","",BM96-CQ96)</f>
        <v/>
      </c>
      <c r="DX96" s="364" t="str">
        <f>IF(Table1[[#This Row],[Hospital name (Autofills)]]="","",BN96-CR96)</f>
        <v/>
      </c>
      <c r="DY96" s="364" t="str">
        <f>IF(Table1[[#This Row],[Hospital name (Autofills)]]="","",BO96-CS96)</f>
        <v/>
      </c>
      <c r="DZ96" s="364" t="str">
        <f>IF(Table1[[#This Row],[Hospital name (Autofills)]]="","",BP96-CT96)</f>
        <v/>
      </c>
      <c r="EA96" s="364" t="str">
        <f>IF(Table1[[#This Row],[Hospital name (Autofills)]]="","",BQ96-CU96)</f>
        <v/>
      </c>
      <c r="EB96" s="365" t="str">
        <f>IF(Table1[[#This Row],[Hospital name (Autofills)]]="","",SUM(Table1[[#This Row],[Year 1 Savings with Price Growth Cap + Price Cap Glide Path (millions)]:[Year 10 Savings with Price Growth Cap + Price Cap Glide Path (millions)]]))</f>
        <v/>
      </c>
      <c r="EJ96" s="132"/>
      <c r="EK96" s="134"/>
    </row>
    <row r="97" spans="2:132" ht="12" customHeight="1" thickBot="1">
      <c r="B97" s="292"/>
      <c r="C97" s="337" t="str">
        <f>IF(B97=0,"",_xlfn.XLOOKUP(B97,'4. User Repricing Data'!A:A,'4. User Repricing Data'!B:B,""))</f>
        <v/>
      </c>
      <c r="D97" s="378" t="str">
        <f>IF(B97=0,"",_xlfn.XLOOKUP(B97,'4. User Repricing Data'!A:A,'4. User Repricing Data'!D:D,""))</f>
        <v/>
      </c>
      <c r="E97" s="108" t="str">
        <f>IF(B97=0,"",_xlfn.XLOOKUP(B97,'4. User Repricing Data'!A:A,'4. User Repricing Data'!F:F,""))</f>
        <v/>
      </c>
      <c r="F97" s="338" t="str">
        <f>IF(B97=0,"",_xlfn.XLOOKUP(B97,'4. User Repricing Data'!A:A,'4. User Repricing Data'!E:E,""))</f>
        <v/>
      </c>
      <c r="G97" s="108" t="str">
        <f>IF(G$29="CAH",Table1[[#This Row],[CAH? (Y/N) (Autofills)]],"")</f>
        <v/>
      </c>
      <c r="H97" s="120" t="str">
        <f>IF(H$29="CAH",Table1[[#This Row],[CAH? (Y/N) (Autofills)]],"")</f>
        <v/>
      </c>
      <c r="I97" s="379" t="str">
        <f>IF(Table1[[#This Row],[Hospital name (Autofills)]]="","",IF(OR(AND(G97="Y",$G$17="Y"),AND(H97="Y",$G$18="Y")),"Y","N"))</f>
        <v/>
      </c>
      <c r="J97" s="379" t="str">
        <f>IF(Table1[[#This Row],[Hospital name (Autofills)]]="","",IF(OR(AND(G97="Y",$G$22="Y",$G$19="Y"),AND(H97="Y",$G$23="Y",$G$19="Y")),"Y","N"))</f>
        <v/>
      </c>
      <c r="K97" s="380" t="str">
        <f>IF(Table1[[#This Row],[Hospital name (Autofills)]]="","",_xlfn.XLOOKUP(B97,'4. User Repricing Data'!A:A,'4. User Repricing Data'!G:G))</f>
        <v/>
      </c>
      <c r="L97" s="380" t="str">
        <f>IF(Table1[[#This Row],[Hospital name (Autofills)]]="","",_xlfn.XLOOKUP(B97,'4. User Repricing Data'!A:A,'4. User Repricing Data'!H:H))</f>
        <v/>
      </c>
      <c r="M97" s="342" t="str">
        <f>IF(Table1[[#This Row],[Hospital name (Autofills)]]="","",((1+G$7)^G$6-1))</f>
        <v/>
      </c>
      <c r="N97" s="381" t="str">
        <f>IF(Table1[[#This Row],[Hospital name (Autofills)]]="","",IFERROR(K97*(1+Table1[[#This Row],[Cumulative Inflation Adjustment (Autofills)]]),0))</f>
        <v/>
      </c>
      <c r="O97" s="382" t="str">
        <f>IF(Table1[[#This Row],[Hospital name (Autofills)]]="","",IFERROR(L97*(1+Table1[[#This Row],[Cumulative Inflation Adjustment (Autofills)]]),0))</f>
        <v/>
      </c>
      <c r="P97" s="345" t="str">
        <f>IF(Table1[[#This Row],[Hospital name (Autofills)]]="","",IFERROR(N97/O97,0))</f>
        <v/>
      </c>
      <c r="Q97" s="346" t="str">
        <f>IF(Table1[[#This Row],[Hospital name (Autofills)]]="","",IFERROR(($N97*($G$10+1)^Q$28)/($O97*($G$9+1)^Q$28),0))</f>
        <v/>
      </c>
      <c r="R97" s="346" t="str">
        <f>IF(Table1[[#This Row],[Hospital name (Autofills)]]="","",IFERROR(($N97*($G$10+1)^R$28)/($O97*($G$9+1)^R$28),0))</f>
        <v/>
      </c>
      <c r="S97" s="346" t="str">
        <f>IF(Table1[[#This Row],[Hospital name (Autofills)]]="","",IFERROR(($N97*($G$10+1)^S$28)/($O97*($G$9+1)^S$28),0))</f>
        <v/>
      </c>
      <c r="T97" s="346" t="str">
        <f>IF(Table1[[#This Row],[Hospital name (Autofills)]]="","",IFERROR(($N97*($G$10+1)^T$28)/($O97*($G$9+1)^T$28),0))</f>
        <v/>
      </c>
      <c r="U97" s="346" t="str">
        <f>IF(Table1[[#This Row],[Hospital name (Autofills)]]="","",IFERROR(($N97*($G$10+1)^U$28)/($O97*($G$9+1)^U$28),0))</f>
        <v/>
      </c>
      <c r="V97" s="346" t="str">
        <f>IF(Table1[[#This Row],[Hospital name (Autofills)]]="","",IFERROR(($N97*($G$10+1)^V$28)/($O97*($G$9+1)^V$28),0))</f>
        <v/>
      </c>
      <c r="W97" s="346" t="str">
        <f>IF(Table1[[#This Row],[Hospital name (Autofills)]]="","",IFERROR(($N97*($G$10+1)^W$28)/($O97*($G$9+1)^W$28),0))</f>
        <v/>
      </c>
      <c r="X97" s="346" t="str">
        <f>IF(Table1[[#This Row],[Hospital name (Autofills)]]="","",IFERROR(($N97*($G$10+1)^X$28)/($O97*($G$9+1)^X$28),0))</f>
        <v/>
      </c>
      <c r="Y97" s="346" t="str">
        <f>IF(Table1[[#This Row],[Hospital name (Autofills)]]="","",IFERROR(($N97*($G$10+1)^Y$28)/($O97*($G$9+1)^Y$28),0))</f>
        <v/>
      </c>
      <c r="Z97" s="346" t="str">
        <f>IF(Table1[[#This Row],[Hospital name (Autofills)]]="","",IFERROR(($N97*($G$10+1)^Z$28)/($O97*($G$9+1)^Z$28),0))</f>
        <v/>
      </c>
      <c r="AA97" s="345" t="str">
        <f>IF(Table1[[#This Row],[Hospital name (Autofills)]]="","",IFERROR(N97/O97,0))</f>
        <v/>
      </c>
      <c r="AB97" s="368" t="str">
        <f>IF(Table1[[#This Row],[Hospital name (Autofills)]]="","",IFERROR(IF($J97="Y",Q97,IF($G$19="N",Q97,($N97*($G$10+1)^IF(AB$28&lt;$G$21,AB$28,$G$21-1)*($G$20+1)^(MAX((AB$28-$G$21+1),0)))/($O97*($G$9+1)^AB$28))),0))</f>
        <v/>
      </c>
      <c r="AC97" s="368" t="str">
        <f>IF(Table1[[#This Row],[Hospital name (Autofills)]]="","",IFERROR(IF($J97="Y",R97,IF($G$19="N",R97,($N97*($G$10+1)^IF(AC$28&lt;$G$21,AC$28,$G$21-1)*($G$20+1)^(MAX((AC$28-$G$21+1),0)))/($O97*($G$9+1)^AC$28))),0))</f>
        <v/>
      </c>
      <c r="AD97" s="368" t="str">
        <f>IF(Table1[[#This Row],[Hospital name (Autofills)]]="","",IFERROR(IF($J97="Y",S97,IF($G$19="N",S97,($N97*($G$10+1)^IF(AD$28&lt;$G$21,AD$28,$G$21-1)*($G$20+1)^(MAX((AD$28-$G$21+1),0)))/($O97*($G$9+1)^AD$28))),0))</f>
        <v/>
      </c>
      <c r="AE97" s="368" t="str">
        <f>IF(Table1[[#This Row],[Hospital name (Autofills)]]="","",IFERROR(IF($J97="Y",T97,IF($G$19="N",T97,($N97*($G$10+1)^IF(AE$28&lt;$G$21,AE$28,$G$21-1)*($G$20+1)^(MAX((AE$28-$G$21+1),0)))/($O97*($G$9+1)^AE$28))),0))</f>
        <v/>
      </c>
      <c r="AF97" s="368" t="str">
        <f>IF(Table1[[#This Row],[Hospital name (Autofills)]]="","",IFERROR(IF($J97="Y",U97,IF($G$19="N",U97,($N97*($G$10+1)^IF(AF$28&lt;$G$21,AF$28,$G$21-1)*($G$20+1)^(MAX((AF$28-$G$21+1),0)))/($O97*($G$9+1)^AF$28))),0))</f>
        <v/>
      </c>
      <c r="AG97" s="368" t="str">
        <f>IF(Table1[[#This Row],[Hospital name (Autofills)]]="","",IFERROR(IF($J97="Y",V97,IF($G$19="N",V97,($N97*($G$10+1)^IF(AG$28&lt;$G$21,AG$28,$G$21-1)*($G$20+1)^(MAX((AG$28-$G$21+1),0)))/($O97*($G$9+1)^AG$28))),0))</f>
        <v/>
      </c>
      <c r="AH97" s="368" t="str">
        <f>IF(Table1[[#This Row],[Hospital name (Autofills)]]="","",IFERROR(IF($J97="Y",W97,IF($G$19="N",W97,($N97*($G$10+1)^IF(AH$28&lt;$G$21,AH$28,$G$21-1)*($G$20+1)^(MAX((AH$28-$G$21+1),0)))/($O97*($G$9+1)^AH$28))),0))</f>
        <v/>
      </c>
      <c r="AI97" s="368" t="str">
        <f>IF(Table1[[#This Row],[Hospital name (Autofills)]]="","",IFERROR(IF($J97="Y",X97,IF($G$19="N",X97,($N97*($G$10+1)^IF(AI$28&lt;$G$21,AI$28,$G$21-1)*($G$20+1)^(MAX((AI$28-$G$21+1),0)))/($O97*($G$9+1)^AI$28))),0))</f>
        <v/>
      </c>
      <c r="AJ97" s="368" t="str">
        <f>IF(Table1[[#This Row],[Hospital name (Autofills)]]="","",IFERROR(IF($J97="Y",Y97,IF($G$19="N",Y97,($N97*($G$10+1)^IF(AJ$28&lt;$G$21,AJ$28,$G$21-1)*($G$20+1)^(MAX((AJ$28-$G$21+1),0)))/($O97*($G$9+1)^AJ$28))),0))</f>
        <v/>
      </c>
      <c r="AK97" s="368" t="str">
        <f>IF(Table1[[#This Row],[Hospital name (Autofills)]]="","",IFERROR(IF($J97="Y",Z97,IF($G$19="N",Z97,($N97*($G$10+1)^IF(AK$28&lt;$G$21,AK$28,$G$21-1)*($G$20+1)^(MAX((AK$28-$G$21+1),0)))/($O97*($G$9+1)^AK$28))),0))</f>
        <v/>
      </c>
      <c r="AL97" s="349" t="str">
        <f t="shared" si="21"/>
        <v/>
      </c>
      <c r="AM97" s="350" t="str">
        <f>IF(Table1[[#This Row],[Hospital name (Autofills)]]="","",IF(AND($I97="Y", $G$17="Y"), AB97,
    IF(OR(AND($G$13="Y", AM$28 &gt;= $G$14), $G$13="N"),
        IF(OR(AB97 &gt;= $G$12, AL97 = $G$12),
            $G$12,
            AB97),
        AB97))
)</f>
        <v/>
      </c>
      <c r="AN97" s="350" t="str">
        <f>IF(Table1[[#This Row],[Hospital name (Autofills)]]="","",IF(AND($I97="Y", $G$17="Y"), AC97,
    IF(OR(AND($G$13="Y", AN$28 &gt;= $G$14), $G$13="N"),
        IF(OR(AC97 &gt;= $G$12, AM97 = $G$12),
            $G$12,
            AC97),
        AC97)
))</f>
        <v/>
      </c>
      <c r="AO97" s="350" t="str">
        <f>IF(Table1[[#This Row],[Hospital name (Autofills)]]="","",IF(AND($I97="Y", $G$17="Y"), AD97,
    IF(OR(AND($G$13="Y", AO$28 &gt;= $G$14), $G$13="N"),
        IF(OR(AD97 &gt;= $G$12, AN97 = $G$12),
            MIN(AD97,$G$12),
            AD97),
        AD97)
))</f>
        <v/>
      </c>
      <c r="AP97" s="350" t="str">
        <f>IF(Table1[[#This Row],[Hospital name (Autofills)]]="","",IF(AND($I97="Y", $G$17="Y"), AE97,
    IF(OR(AND($G$13="Y", AP$28 &gt;= $G$14), $G$13="N"),
        IF(OR(AE97 &gt;= $G$12, AO97 = $G$12),
            MIN(AE97,$G$12),
            AE97),
        AE97)
))</f>
        <v/>
      </c>
      <c r="AQ97" s="350" t="str">
        <f>IF(Table1[[#This Row],[Hospital name (Autofills)]]="","",IF(AND($I97="Y", $G$17="Y"), AF97,
    IF(OR(AND($G$13="Y", AQ$28 &gt;= $G$14), $G$13="N"),
        IF(OR(AF97 &gt;= $G$12, AP97 = $G$12),
            MIN(AF97,$G$12),
            AF97),
        AF97)
))</f>
        <v/>
      </c>
      <c r="AR97" s="350" t="str">
        <f>IF(Table1[[#This Row],[Hospital name (Autofills)]]="","",IF(AND($I97="Y", $G$17="Y"), AG97,
    IF(OR(AND($G$13="Y", AR$28 &gt;= $G$14), $G$13="N"),
        IF(OR(AG97 &gt;= $G$12, AQ97 = $G$12),
            MIN(AG97,$G$12),
            AG97),
        AG97)
))</f>
        <v/>
      </c>
      <c r="AS97" s="350" t="str">
        <f>IF(Table1[[#This Row],[Hospital name (Autofills)]]="","",IF(AND($I97="Y", $G$17="Y"), AH97,
    IF(OR(AND($G$13="Y", AS$28 &gt;= $G$14), $G$13="N"),
        IF(OR(AH97 &gt;= $G$12, AR97 = $G$12),
            MIN(AH97,$G$12),
            AH97),
        AH97)
))</f>
        <v/>
      </c>
      <c r="AT97" s="350" t="str">
        <f>IF(Table1[[#This Row],[Hospital name (Autofills)]]="","",IF(AND($I97="Y", $G$17="Y"), AI97,
    IF(OR(AND($G$13="Y", AT$28 &gt;= $G$14), $G$13="N"),
        IF(OR(AI97 &gt;= $G$12, AS97 = $G$12),
            MIN(AI97,$G$12),
            AI97),
        AI97)
))</f>
        <v/>
      </c>
      <c r="AU97" s="350" t="str">
        <f>IF(Table1[[#This Row],[Hospital name (Autofills)]]="","",IF(AND($I97="Y", $G$17="Y"), AJ97,
    IF(OR(AND($G$13="Y", AU$28 &gt;= $G$14), $G$13="N"),
        IF(OR(AJ97 &gt;= $G$12, AT97 = $G$12),
            MIN(AJ97,$G$12),
            AJ97),
        AJ97)
))</f>
        <v/>
      </c>
      <c r="AV97" s="350" t="str">
        <f>IF(Table1[[#This Row],[Hospital name (Autofills)]]="","",IF(AND($I97="Y", $G$17="Y"), AK97,
    IF(OR(AND($G$13="Y", AV$28 &gt;= $G$14), $G$13="N"),
        IF(OR(AK97 &gt;= $G$12, AU97 = $G$12),
            MIN(AK97,$G$12),
            AK97),
        AK97)
))</f>
        <v/>
      </c>
      <c r="AW97" s="345" t="str">
        <f>IFERROR(Table1[[#This Row],[Year 0 Relative Price]],"")</f>
        <v/>
      </c>
      <c r="AX97" s="350" t="str">
        <f t="shared" si="22"/>
        <v/>
      </c>
      <c r="AY97" s="350" t="str">
        <f t="shared" si="23"/>
        <v/>
      </c>
      <c r="AZ97" s="350" t="str">
        <f t="shared" si="24"/>
        <v/>
      </c>
      <c r="BA97" s="350" t="str">
        <f t="shared" si="25"/>
        <v/>
      </c>
      <c r="BB97" s="350" t="str">
        <f t="shared" si="26"/>
        <v/>
      </c>
      <c r="BC97" s="350" t="str">
        <f t="shared" si="27"/>
        <v/>
      </c>
      <c r="BD97" s="350" t="str">
        <f t="shared" si="28"/>
        <v/>
      </c>
      <c r="BE97" s="350" t="str">
        <f t="shared" si="29"/>
        <v/>
      </c>
      <c r="BF97" s="350" t="str">
        <f t="shared" si="30"/>
        <v/>
      </c>
      <c r="BG97" s="351" t="str">
        <f t="shared" si="31"/>
        <v/>
      </c>
      <c r="BH97" s="383" t="str">
        <f>IF(Table1[[#This Row],[Hospital name (Autofills)]]="","",IFERROR($N97*($G$10+1)^BH$28,0))</f>
        <v/>
      </c>
      <c r="BI97" s="384" t="str">
        <f>IF(Table1[[#This Row],[Hospital name (Autofills)]]="","",IFERROR($N97*($G$10+1)^BI$28,0))</f>
        <v/>
      </c>
      <c r="BJ97" s="384" t="str">
        <f>IF(Table1[[#This Row],[Hospital name (Autofills)]]="","",IFERROR($N97*($G$10+1)^BJ$28,0))</f>
        <v/>
      </c>
      <c r="BK97" s="384" t="str">
        <f>IF(Table1[[#This Row],[Hospital name (Autofills)]]="","",IFERROR($N97*($G$10+1)^BK$28,0))</f>
        <v/>
      </c>
      <c r="BL97" s="384" t="str">
        <f>IF(Table1[[#This Row],[Hospital name (Autofills)]]="","",IFERROR($N97*($G$10+1)^BL$28,0))</f>
        <v/>
      </c>
      <c r="BM97" s="384" t="str">
        <f>IF(Table1[[#This Row],[Hospital name (Autofills)]]="","",IFERROR($N97*($G$10+1)^BM$28,0))</f>
        <v/>
      </c>
      <c r="BN97" s="384" t="str">
        <f>IF(Table1[[#This Row],[Hospital name (Autofills)]]="","",IFERROR($N97*($G$10+1)^BN$28,0))</f>
        <v/>
      </c>
      <c r="BO97" s="384" t="str">
        <f>IF(Table1[[#This Row],[Hospital name (Autofills)]]="","",IFERROR($N97*($G$10+1)^BO$28,0))</f>
        <v/>
      </c>
      <c r="BP97" s="384" t="str">
        <f>IF(Table1[[#This Row],[Hospital name (Autofills)]]="","",IFERROR($N97*($G$10+1)^BP$28,0))</f>
        <v/>
      </c>
      <c r="BQ97" s="385" t="str">
        <f>IF(Table1[[#This Row],[Hospital name (Autofills)]]="","",IFERROR($N97*($G$10+1)^BQ$28,0))</f>
        <v/>
      </c>
      <c r="BR97" s="386" t="str">
        <f>IF(Table1[[#This Row],[Hospital name (Autofills)]]="","",IFERROR(($O97*((1+$G$9)^(BR$28)))*(AB97),0))</f>
        <v/>
      </c>
      <c r="BS97" s="387" t="str">
        <f>IF(Table1[[#This Row],[Hospital name (Autofills)]]="","",IFERROR(($O97*((1+$G$9)^(BS$28)))*(AC97),0))</f>
        <v/>
      </c>
      <c r="BT97" s="387" t="str">
        <f>IF(Table1[[#This Row],[Hospital name (Autofills)]]="","",IFERROR(($O97*((1+$G$9)^(BT$28)))*(AD97),0))</f>
        <v/>
      </c>
      <c r="BU97" s="387" t="str">
        <f>IF(Table1[[#This Row],[Hospital name (Autofills)]]="","",IFERROR(($O97*((1+$G$9)^(BU$28)))*(AE97),0))</f>
        <v/>
      </c>
      <c r="BV97" s="387" t="str">
        <f>IF(Table1[[#This Row],[Hospital name (Autofills)]]="","",IFERROR(($O97*((1+$G$9)^(BV$28)))*(AF97),0))</f>
        <v/>
      </c>
      <c r="BW97" s="387" t="str">
        <f>IF(Table1[[#This Row],[Hospital name (Autofills)]]="","",IFERROR(($O97*((1+$G$9)^(BW$28)))*(AG97),0))</f>
        <v/>
      </c>
      <c r="BX97" s="387" t="str">
        <f>IF(Table1[[#This Row],[Hospital name (Autofills)]]="","",IFERROR(($O97*((1+$G$9)^(BX$28)))*(AH97),0))</f>
        <v/>
      </c>
      <c r="BY97" s="387" t="str">
        <f>IF(Table1[[#This Row],[Hospital name (Autofills)]]="","",IFERROR(($O97*((1+$G$9)^(BY$28)))*(AI97),0))</f>
        <v/>
      </c>
      <c r="BZ97" s="387" t="str">
        <f>IF(Table1[[#This Row],[Hospital name (Autofills)]]="","",IFERROR(($O97*((1+$G$9)^(BZ$28)))*(AJ97),0))</f>
        <v/>
      </c>
      <c r="CA97" s="388" t="str">
        <f>IF(Table1[[#This Row],[Hospital name (Autofills)]]="","",IFERROR(($O97*((1+$G$9)^(CA$28)))*(AK97),0))</f>
        <v/>
      </c>
      <c r="CB97" s="381" t="str">
        <f>IF(Table1[[#This Row],[Hospital name (Autofills)]]="","",IFERROR(($O97*((1+$G$9)^(CB$28)))*(AM97),0))</f>
        <v/>
      </c>
      <c r="CC97" s="387" t="str">
        <f>IF(Table1[[#This Row],[Hospital name (Autofills)]]="","",IFERROR(($O97*((1+$G$9)^(CC$28)))*(AN97),0))</f>
        <v/>
      </c>
      <c r="CD97" s="387" t="str">
        <f>IF(Table1[[#This Row],[Hospital name (Autofills)]]="","",IFERROR(($O97*((1+$G$9)^(CD$28)))*(AO97),0))</f>
        <v/>
      </c>
      <c r="CE97" s="387" t="str">
        <f>IF(Table1[[#This Row],[Hospital name (Autofills)]]="","",IFERROR(($O97*((1+$G$9)^(CE$28)))*(AP97),0))</f>
        <v/>
      </c>
      <c r="CF97" s="387" t="str">
        <f>IF(Table1[[#This Row],[Hospital name (Autofills)]]="","",IFERROR(($O97*((1+$G$9)^(CF$28)))*(AQ97),0))</f>
        <v/>
      </c>
      <c r="CG97" s="387" t="str">
        <f>IF(Table1[[#This Row],[Hospital name (Autofills)]]="","",IFERROR(($O97*((1+$G$9)^(CG$28)))*(AR97),0))</f>
        <v/>
      </c>
      <c r="CH97" s="387" t="str">
        <f>IF(Table1[[#This Row],[Hospital name (Autofills)]]="","",IFERROR(($O97*((1+$G$9)^(CH$28)))*(AS97),0))</f>
        <v/>
      </c>
      <c r="CI97" s="387" t="str">
        <f>IF(Table1[[#This Row],[Hospital name (Autofills)]]="","",IFERROR(($O97*((1+$G$9)^(CI$28)))*(AT97),0))</f>
        <v/>
      </c>
      <c r="CJ97" s="387" t="str">
        <f>IF(Table1[[#This Row],[Hospital name (Autofills)]]="","",IFERROR(($O97*((1+$G$9)^(CJ$28)))*(AU97),0))</f>
        <v/>
      </c>
      <c r="CK97" s="382" t="str">
        <f>IF(Table1[[#This Row],[Hospital name (Autofills)]]="","",IFERROR(($O97*((1+$G$9)^(CK$28)))*(AV97),0))</f>
        <v/>
      </c>
      <c r="CL97" s="357" t="str">
        <f>IF(Table1[[#This Row],[Hospital name (Autofills)]]="","",IFERROR(($O97*((1+$G$9)^(CL$28)))*(AX97),0))</f>
        <v/>
      </c>
      <c r="CM97" s="362" t="str">
        <f>IF(Table1[[#This Row],[Hospital name (Autofills)]]="","",IFERROR(($O97*((1+$G$9)^(CM$28)))*(AY97),0))</f>
        <v/>
      </c>
      <c r="CN97" s="362" t="str">
        <f>IF(Table1[[#This Row],[Hospital name (Autofills)]]="","",IFERROR(($O97*((1+$G$9)^(CN$28)))*(AZ97),0))</f>
        <v/>
      </c>
      <c r="CO97" s="362" t="str">
        <f>IF(Table1[[#This Row],[Hospital name (Autofills)]]="","",IFERROR(($O97*((1+$G$9)^(CO$28)))*(BA97),0))</f>
        <v/>
      </c>
      <c r="CP97" s="362" t="str">
        <f>IF(Table1[[#This Row],[Hospital name (Autofills)]]="","",IFERROR(($O97*((1+$G$9)^(CP$28)))*(BB97),0))</f>
        <v/>
      </c>
      <c r="CQ97" s="362" t="str">
        <f>IF(Table1[[#This Row],[Hospital name (Autofills)]]="","",IFERROR(($O97*((1+$G$9)^(CQ$28)))*(BC97),0))</f>
        <v/>
      </c>
      <c r="CR97" s="362" t="str">
        <f>IF(Table1[[#This Row],[Hospital name (Autofills)]]="","",IFERROR(($O97*((1+$G$9)^(CR$28)))*(BD97),0))</f>
        <v/>
      </c>
      <c r="CS97" s="362" t="str">
        <f>IF(Table1[[#This Row],[Hospital name (Autofills)]]="","",IFERROR(($O97*((1+$G$9)^(CS$28)))*(BE97),0))</f>
        <v/>
      </c>
      <c r="CT97" s="362" t="str">
        <f>IF(Table1[[#This Row],[Hospital name (Autofills)]]="","",IFERROR(($O97*((1+$G$9)^(CT$28)))*(BF97),0))</f>
        <v/>
      </c>
      <c r="CU97" s="362" t="str">
        <f>IF(Table1[[#This Row],[Hospital name (Autofills)]]="","",IFERROR(($O97*((1+$G$9)^(CU$28)))*(BG97),0))</f>
        <v/>
      </c>
      <c r="CV97" s="371" t="str">
        <f>IF(Table1[[#This Row],[Hospital name (Autofills)]]="","",BH97-BR97)</f>
        <v/>
      </c>
      <c r="CW97" s="372" t="str">
        <f>IF(Table1[[#This Row],[Hospital name (Autofills)]]="","",BI97-BS97)</f>
        <v/>
      </c>
      <c r="CX97" s="372" t="str">
        <f>IF(Table1[[#This Row],[Hospital name (Autofills)]]="","",BJ97-BT97)</f>
        <v/>
      </c>
      <c r="CY97" s="372" t="str">
        <f>IF(Table1[[#This Row],[Hospital name (Autofills)]]="","",BK97-BU97)</f>
        <v/>
      </c>
      <c r="CZ97" s="372" t="str">
        <f>IF(Table1[[#This Row],[Hospital name (Autofills)]]="","",BL97-BV97)</f>
        <v/>
      </c>
      <c r="DA97" s="372" t="str">
        <f>IF(Table1[[#This Row],[Hospital name (Autofills)]]="","",BM97-BW97)</f>
        <v/>
      </c>
      <c r="DB97" s="372" t="str">
        <f>IF(Table1[[#This Row],[Hospital name (Autofills)]]="","",BN97-BX97)</f>
        <v/>
      </c>
      <c r="DC97" s="372" t="str">
        <f>IF(Table1[[#This Row],[Hospital name (Autofills)]]="","",BO97-BY97)</f>
        <v/>
      </c>
      <c r="DD97" s="372" t="str">
        <f>IF(Table1[[#This Row],[Hospital name (Autofills)]]="","",BP97-BZ97)</f>
        <v/>
      </c>
      <c r="DE97" s="373" t="str">
        <f>IF(Table1[[#This Row],[Hospital name (Autofills)]]="","",BQ97-CA97)</f>
        <v/>
      </c>
      <c r="DF97" s="375" t="str">
        <f>IF(Table1[[#This Row],[Hospital name (Autofills)]]="","",SUM(Table1[[#This Row],[Year 1 Savings with Price Growth Cap Alone (millions)]:[Year 10 Savings with Price Growth Cap Alone (millions)]]))</f>
        <v/>
      </c>
      <c r="DG97" s="376" t="str">
        <f>IF(Table1[[#This Row],[Hospital name (Autofills)]]="","",BH97-CB97)</f>
        <v/>
      </c>
      <c r="DH97" s="377" t="str">
        <f>IF(Table1[[#This Row],[Hospital name (Autofills)]]="","",BI97-CC97)</f>
        <v/>
      </c>
      <c r="DI97" s="377" t="str">
        <f>IF(Table1[[#This Row],[Hospital name (Autofills)]]="","",BJ97-CD97)</f>
        <v/>
      </c>
      <c r="DJ97" s="377" t="str">
        <f>IF(Table1[[#This Row],[Hospital name (Autofills)]]="","",BK97-CE97)</f>
        <v/>
      </c>
      <c r="DK97" s="377" t="str">
        <f>IF(Table1[[#This Row],[Hospital name (Autofills)]]="","",BL97-CF97)</f>
        <v/>
      </c>
      <c r="DL97" s="377" t="str">
        <f>IF(Table1[[#This Row],[Hospital name (Autofills)]]="","",BM97-CG97)</f>
        <v/>
      </c>
      <c r="DM97" s="377" t="str">
        <f>IF(Table1[[#This Row],[Hospital name (Autofills)]]="","",BN97-CH97)</f>
        <v/>
      </c>
      <c r="DN97" s="377" t="str">
        <f>IF(Table1[[#This Row],[Hospital name (Autofills)]]="","",BO97-CI97)</f>
        <v/>
      </c>
      <c r="DO97" s="377" t="str">
        <f>IF(Table1[[#This Row],[Hospital name (Autofills)]]="","",BP97-CJ97)</f>
        <v/>
      </c>
      <c r="DP97" s="377" t="str">
        <f>IF(Table1[[#This Row],[Hospital name (Autofills)]]="","",BQ97-CK97)</f>
        <v/>
      </c>
      <c r="DQ97" s="344" t="str">
        <f>IF(Table1[[#This Row],[Hospital name (Autofills)]]="","",SUM(Table1[[#This Row],[Year 1 Savings with Price Growth Cap + Price Cap (No Glide Path) (millions)]:[Year 10 Savings with Price Growth Cap + Price Cap (No Glide Path) (millions)]]))</f>
        <v/>
      </c>
      <c r="DR97" s="363" t="str">
        <f>IF(Table1[[#This Row],[Hospital name (Autofills)]]="","",BH97-CL97)</f>
        <v/>
      </c>
      <c r="DS97" s="364" t="str">
        <f>IF(Table1[[#This Row],[Hospital name (Autofills)]]="","",BI97-CM97)</f>
        <v/>
      </c>
      <c r="DT97" s="364" t="str">
        <f>IF(Table1[[#This Row],[Hospital name (Autofills)]]="","",BJ97-CN97)</f>
        <v/>
      </c>
      <c r="DU97" s="364" t="str">
        <f>IF(Table1[[#This Row],[Hospital name (Autofills)]]="","",BK97-CO97)</f>
        <v/>
      </c>
      <c r="DV97" s="364" t="str">
        <f>IF(Table1[[#This Row],[Hospital name (Autofills)]]="","",BL97-CP97)</f>
        <v/>
      </c>
      <c r="DW97" s="364" t="str">
        <f>IF(Table1[[#This Row],[Hospital name (Autofills)]]="","",BM97-CQ97)</f>
        <v/>
      </c>
      <c r="DX97" s="364" t="str">
        <f>IF(Table1[[#This Row],[Hospital name (Autofills)]]="","",BN97-CR97)</f>
        <v/>
      </c>
      <c r="DY97" s="364" t="str">
        <f>IF(Table1[[#This Row],[Hospital name (Autofills)]]="","",BO97-CS97)</f>
        <v/>
      </c>
      <c r="DZ97" s="364" t="str">
        <f>IF(Table1[[#This Row],[Hospital name (Autofills)]]="","",BP97-CT97)</f>
        <v/>
      </c>
      <c r="EA97" s="364" t="str">
        <f>IF(Table1[[#This Row],[Hospital name (Autofills)]]="","",BQ97-CU97)</f>
        <v/>
      </c>
      <c r="EB97" s="365" t="str">
        <f>IF(Table1[[#This Row],[Hospital name (Autofills)]]="","",SUM(Table1[[#This Row],[Year 1 Savings with Price Growth Cap + Price Cap Glide Path (millions)]:[Year 10 Savings with Price Growth Cap + Price Cap Glide Path (millions)]]))</f>
        <v/>
      </c>
    </row>
    <row r="98" spans="2:132" s="18" customFormat="1" ht="12" customHeight="1">
      <c r="G98" s="135"/>
      <c r="H98" s="135"/>
      <c r="I98" s="135"/>
      <c r="J98" s="135"/>
      <c r="L98" s="165"/>
      <c r="M98" s="311"/>
    </row>
    <row r="99" spans="2:132" s="18" customFormat="1" ht="12" customHeight="1">
      <c r="G99" s="135"/>
      <c r="H99" s="135"/>
      <c r="I99" s="135"/>
      <c r="J99" s="135"/>
      <c r="L99" s="165"/>
      <c r="M99" s="311"/>
    </row>
    <row r="100" spans="2:132" s="18" customFormat="1">
      <c r="G100" s="135"/>
      <c r="H100" s="135"/>
      <c r="I100" s="135"/>
      <c r="J100" s="135"/>
      <c r="L100" s="165"/>
      <c r="M100" s="311"/>
    </row>
    <row r="101" spans="2:132" s="18" customFormat="1">
      <c r="G101" s="135"/>
      <c r="H101" s="135"/>
      <c r="I101" s="135"/>
      <c r="J101" s="135"/>
      <c r="L101" s="165"/>
      <c r="M101" s="311"/>
    </row>
    <row r="102" spans="2:132" s="18" customFormat="1">
      <c r="G102" s="135"/>
      <c r="H102" s="135"/>
      <c r="I102" s="135"/>
      <c r="J102" s="135"/>
      <c r="L102" s="165"/>
      <c r="M102" s="311"/>
    </row>
    <row r="103" spans="2:132" s="18" customFormat="1">
      <c r="G103" s="135"/>
      <c r="H103" s="135"/>
      <c r="I103" s="135"/>
      <c r="J103" s="135"/>
      <c r="L103" s="165"/>
      <c r="M103" s="311"/>
    </row>
    <row r="104" spans="2:132" s="18" customFormat="1">
      <c r="G104" s="135"/>
      <c r="H104" s="135"/>
      <c r="I104" s="135"/>
      <c r="J104" s="135"/>
      <c r="L104" s="165"/>
      <c r="M104" s="311"/>
    </row>
    <row r="105" spans="2:132" s="18" customFormat="1">
      <c r="G105" s="135"/>
      <c r="H105" s="135"/>
      <c r="I105" s="135"/>
      <c r="J105" s="135"/>
      <c r="L105" s="165"/>
      <c r="M105" s="311"/>
    </row>
    <row r="106" spans="2:132" s="18" customFormat="1">
      <c r="G106" s="135"/>
      <c r="H106" s="135"/>
      <c r="I106" s="135"/>
      <c r="J106" s="135"/>
      <c r="L106" s="165"/>
      <c r="M106" s="311"/>
    </row>
    <row r="107" spans="2:132" s="18" customFormat="1">
      <c r="G107" s="135"/>
      <c r="H107" s="135"/>
      <c r="I107" s="135"/>
      <c r="J107" s="135"/>
      <c r="L107" s="165"/>
      <c r="M107" s="311"/>
    </row>
    <row r="108" spans="2:132" s="18" customFormat="1">
      <c r="G108" s="135"/>
      <c r="H108" s="135"/>
      <c r="I108" s="135"/>
      <c r="J108" s="135"/>
      <c r="L108" s="165"/>
      <c r="M108" s="311"/>
    </row>
    <row r="109" spans="2:132" s="18" customFormat="1">
      <c r="G109" s="135"/>
      <c r="H109" s="135"/>
      <c r="I109" s="135"/>
      <c r="J109" s="135"/>
      <c r="L109" s="165"/>
      <c r="M109" s="311"/>
    </row>
    <row r="110" spans="2:132" s="18" customFormat="1">
      <c r="G110" s="135"/>
      <c r="H110" s="135"/>
      <c r="I110" s="135"/>
      <c r="J110" s="135"/>
      <c r="L110" s="165"/>
      <c r="M110" s="311"/>
    </row>
    <row r="111" spans="2:132">
      <c r="J111" s="137"/>
      <c r="K111" s="138"/>
      <c r="L111" s="166"/>
      <c r="M111" s="312"/>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40"/>
      <c r="AV111" s="140"/>
      <c r="AW111" s="140"/>
      <c r="AX111" s="140"/>
      <c r="AY111" s="140"/>
      <c r="AZ111" s="140"/>
      <c r="BA111" s="140"/>
      <c r="BB111" s="140"/>
      <c r="BC111" s="140"/>
      <c r="BD111" s="140"/>
      <c r="BE111" s="140"/>
      <c r="BF111" s="141"/>
      <c r="BG111" s="142"/>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c r="CN111" s="143"/>
      <c r="CO111" s="143"/>
      <c r="CP111" s="143"/>
      <c r="CQ111" s="143"/>
      <c r="CR111" s="143"/>
      <c r="CS111" s="143"/>
      <c r="CT111" s="143"/>
      <c r="CU111" s="143"/>
      <c r="CV111" s="143"/>
      <c r="CW111" s="143"/>
      <c r="CX111" s="143"/>
      <c r="CY111" s="143"/>
      <c r="CZ111" s="143"/>
      <c r="DA111" s="143"/>
      <c r="DB111" s="143"/>
      <c r="DC111" s="143"/>
      <c r="DD111" s="143"/>
      <c r="DE111" s="143"/>
      <c r="DF111" s="143"/>
      <c r="DG111" s="143"/>
      <c r="DH111" s="143"/>
      <c r="DI111" s="143"/>
      <c r="DJ111" s="143"/>
      <c r="DK111" s="143"/>
      <c r="DL111" s="143"/>
      <c r="DM111" s="143"/>
      <c r="DN111" s="143"/>
      <c r="DO111" s="143"/>
      <c r="DP111" s="142"/>
      <c r="DQ111" s="142"/>
      <c r="DR111" s="142"/>
      <c r="DS111" s="142"/>
      <c r="DT111" s="142"/>
      <c r="DU111" s="142"/>
      <c r="DV111" s="142"/>
      <c r="DW111" s="142"/>
      <c r="DX111" s="142"/>
      <c r="DY111" s="142"/>
    </row>
    <row r="112" spans="2:132">
      <c r="J112" s="144"/>
      <c r="K112" s="132"/>
      <c r="L112" s="167"/>
      <c r="M112" s="123"/>
      <c r="N112" s="145"/>
      <c r="O112" s="145"/>
      <c r="P112" s="145"/>
      <c r="Q112" s="145"/>
      <c r="R112" s="145"/>
      <c r="S112" s="145"/>
      <c r="T112" s="145"/>
      <c r="U112" s="145"/>
      <c r="V112" s="139"/>
      <c r="W112" s="139"/>
      <c r="X112" s="139"/>
      <c r="Y112" s="139"/>
      <c r="Z112" s="139"/>
      <c r="AA112" s="139"/>
      <c r="AB112" s="139"/>
      <c r="AC112" s="139"/>
      <c r="AD112" s="139"/>
      <c r="AE112" s="139"/>
      <c r="AF112" s="139"/>
      <c r="AG112" s="139"/>
      <c r="AH112" s="139"/>
      <c r="AI112" s="139"/>
      <c r="AJ112" s="139"/>
    </row>
    <row r="113" spans="10:129">
      <c r="J113" s="121"/>
      <c r="K113" s="122"/>
      <c r="L113" s="168"/>
      <c r="M113" s="123"/>
      <c r="N113" s="123"/>
      <c r="O113" s="124"/>
      <c r="P113" s="124"/>
      <c r="Q113" s="125"/>
      <c r="R113" s="125"/>
      <c r="S113" s="125"/>
      <c r="T113" s="125"/>
      <c r="U113" s="125"/>
      <c r="V113" s="126"/>
      <c r="W113" s="126"/>
      <c r="X113" s="126"/>
      <c r="Y113" s="126"/>
      <c r="Z113" s="126"/>
      <c r="AA113" s="126"/>
      <c r="AB113" s="126"/>
      <c r="AC113" s="126"/>
      <c r="AD113" s="126"/>
      <c r="AE113" s="126"/>
      <c r="AF113" s="126"/>
      <c r="AG113" s="126"/>
      <c r="AH113" s="126"/>
      <c r="AI113" s="126"/>
      <c r="AJ113" s="126"/>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2"/>
      <c r="BR113" s="112"/>
      <c r="BS113" s="112"/>
      <c r="BT113" s="112"/>
      <c r="BU113" s="112"/>
      <c r="BV113" s="112"/>
      <c r="BW113" s="112"/>
      <c r="BX113" s="112"/>
      <c r="BY113" s="112"/>
      <c r="BZ113" s="112"/>
      <c r="CA113" s="112"/>
      <c r="CB113" s="112"/>
      <c r="CC113" s="112"/>
      <c r="CD113" s="112"/>
      <c r="CE113" s="112"/>
      <c r="CF113" s="112"/>
      <c r="CG113" s="112"/>
      <c r="CH113" s="112"/>
      <c r="CI113" s="112"/>
      <c r="CJ113" s="112"/>
      <c r="CK113" s="112"/>
      <c r="CL113" s="112"/>
      <c r="CM113" s="112"/>
      <c r="CN113" s="112"/>
      <c r="CO113" s="112"/>
      <c r="CP113" s="112"/>
      <c r="CQ113" s="112"/>
      <c r="CR113" s="112"/>
      <c r="CS113" s="112"/>
      <c r="CT113" s="112"/>
      <c r="CU113" s="112"/>
      <c r="CV113" s="112"/>
      <c r="CW113" s="112"/>
      <c r="CX113" s="112"/>
      <c r="CY113" s="112"/>
      <c r="CZ113" s="112"/>
      <c r="DA113" s="112"/>
      <c r="DB113" s="112"/>
      <c r="DC113" s="112"/>
      <c r="DD113" s="112"/>
      <c r="DE113" s="112"/>
      <c r="DF113" s="112"/>
      <c r="DG113" s="112"/>
      <c r="DH113" s="112"/>
      <c r="DI113" s="112"/>
      <c r="DJ113" s="112"/>
      <c r="DK113" s="112"/>
      <c r="DL113" s="112"/>
      <c r="DM113" s="112"/>
      <c r="DN113" s="112"/>
      <c r="DO113" s="113"/>
      <c r="DP113" s="113"/>
      <c r="DQ113" s="113"/>
      <c r="DR113" s="113"/>
      <c r="DS113" s="113"/>
      <c r="DT113" s="113"/>
      <c r="DU113" s="113"/>
      <c r="DV113" s="113"/>
      <c r="DW113" s="113"/>
      <c r="DX113" s="111"/>
      <c r="DY113" s="110"/>
    </row>
    <row r="114" spans="10:129">
      <c r="J114" s="127"/>
      <c r="K114" s="112"/>
      <c r="L114" s="168"/>
      <c r="M114" s="123"/>
      <c r="N114" s="123"/>
      <c r="O114" s="123"/>
      <c r="P114" s="123"/>
      <c r="Q114" s="112"/>
      <c r="R114" s="112"/>
      <c r="S114" s="123"/>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c r="BI114" s="112"/>
      <c r="BJ114" s="112"/>
      <c r="BK114" s="112"/>
      <c r="BL114" s="112"/>
      <c r="BM114" s="112"/>
      <c r="BN114" s="112"/>
      <c r="BO114" s="112"/>
      <c r="BP114" s="112"/>
      <c r="BQ114" s="112"/>
      <c r="BR114" s="112"/>
      <c r="BS114" s="112"/>
      <c r="BT114" s="112"/>
      <c r="BU114" s="112"/>
      <c r="BV114" s="112"/>
      <c r="BW114" s="112"/>
      <c r="BX114" s="112"/>
      <c r="BY114" s="112"/>
      <c r="BZ114" s="112"/>
      <c r="CA114" s="112"/>
      <c r="CB114" s="112"/>
      <c r="CC114" s="112"/>
      <c r="CD114" s="112"/>
      <c r="CE114" s="112"/>
      <c r="CF114" s="112"/>
      <c r="CG114" s="112"/>
      <c r="CH114" s="112"/>
      <c r="CI114" s="112"/>
      <c r="CJ114" s="112"/>
      <c r="CK114" s="112"/>
      <c r="CL114" s="112"/>
      <c r="CM114" s="112"/>
      <c r="CN114" s="112"/>
      <c r="CO114" s="112"/>
      <c r="CP114" s="112"/>
      <c r="CQ114" s="112"/>
      <c r="CR114" s="112"/>
      <c r="CS114" s="112"/>
      <c r="CT114" s="112"/>
      <c r="CU114" s="112"/>
      <c r="CV114" s="112"/>
      <c r="CW114" s="112"/>
      <c r="CX114" s="112"/>
      <c r="CY114" s="112"/>
      <c r="CZ114" s="112"/>
      <c r="DA114" s="112"/>
      <c r="DB114" s="112"/>
      <c r="DC114" s="112"/>
      <c r="DD114" s="112"/>
      <c r="DE114" s="112"/>
      <c r="DF114" s="112"/>
      <c r="DG114" s="112"/>
      <c r="DH114" s="112"/>
      <c r="DI114" s="112"/>
      <c r="DJ114" s="112"/>
      <c r="DK114" s="112"/>
      <c r="DL114" s="112"/>
      <c r="DM114" s="112"/>
      <c r="DN114" s="112"/>
      <c r="DO114" s="112"/>
      <c r="DP114" s="113"/>
      <c r="DQ114" s="113"/>
      <c r="DR114" s="113"/>
      <c r="DS114" s="113"/>
      <c r="DT114" s="113"/>
      <c r="DU114" s="113"/>
      <c r="DV114" s="113"/>
      <c r="DW114" s="113"/>
      <c r="DX114" s="112"/>
      <c r="DY114" s="112"/>
    </row>
    <row r="115" spans="10:129">
      <c r="J115" s="146"/>
      <c r="K115" s="112"/>
      <c r="L115" s="169"/>
      <c r="M115" s="128"/>
      <c r="N115" s="128"/>
      <c r="O115" s="128"/>
      <c r="P115" s="128"/>
      <c r="Q115" s="128"/>
      <c r="R115" s="128"/>
      <c r="S115" s="128"/>
      <c r="T115" s="128"/>
      <c r="U115" s="128"/>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c r="BH115" s="112"/>
      <c r="BI115" s="112"/>
      <c r="BJ115" s="112"/>
      <c r="BK115" s="112"/>
      <c r="BL115" s="112"/>
      <c r="BM115" s="112"/>
      <c r="BN115" s="112"/>
      <c r="BO115" s="112"/>
      <c r="BP115" s="112"/>
      <c r="BQ115" s="112"/>
      <c r="BR115" s="112"/>
      <c r="BS115" s="112"/>
      <c r="BT115" s="112"/>
      <c r="BU115" s="112"/>
      <c r="BV115" s="112"/>
      <c r="BW115" s="112"/>
      <c r="BX115" s="112"/>
      <c r="BY115" s="112"/>
      <c r="BZ115" s="112"/>
      <c r="CA115" s="112"/>
      <c r="CB115" s="112"/>
      <c r="CC115" s="112"/>
      <c r="CD115" s="112"/>
      <c r="CE115" s="112"/>
      <c r="CF115" s="112"/>
      <c r="CG115" s="112"/>
      <c r="CH115" s="112"/>
      <c r="CI115" s="112"/>
      <c r="CJ115" s="112"/>
      <c r="CK115" s="112"/>
      <c r="CL115" s="112"/>
      <c r="CM115" s="112"/>
      <c r="CN115" s="112"/>
      <c r="CO115" s="112"/>
      <c r="CP115" s="112"/>
      <c r="CQ115" s="112"/>
      <c r="CR115" s="112"/>
      <c r="CS115" s="112"/>
      <c r="CT115" s="112"/>
      <c r="CU115" s="112"/>
      <c r="CV115" s="112"/>
      <c r="CW115" s="112"/>
      <c r="CX115" s="112"/>
      <c r="CY115" s="112"/>
      <c r="CZ115" s="112"/>
      <c r="DA115" s="112"/>
      <c r="DB115" s="112"/>
      <c r="DC115" s="112"/>
      <c r="DD115" s="112"/>
      <c r="DE115" s="112"/>
      <c r="DF115" s="112"/>
      <c r="DG115" s="112"/>
      <c r="DH115" s="112"/>
      <c r="DI115" s="112"/>
      <c r="DJ115" s="112"/>
      <c r="DK115" s="112"/>
      <c r="DL115" s="112"/>
      <c r="DM115" s="112"/>
      <c r="DN115" s="112"/>
      <c r="DO115" s="112"/>
      <c r="DP115" s="113"/>
      <c r="DQ115" s="114"/>
      <c r="DR115" s="114"/>
      <c r="DS115" s="114"/>
      <c r="DT115" s="114"/>
      <c r="DU115" s="114"/>
      <c r="DV115" s="114"/>
      <c r="DW115" s="114"/>
      <c r="DX115" s="112"/>
      <c r="DY115" s="112"/>
    </row>
    <row r="116" spans="10:129">
      <c r="J116" s="146"/>
      <c r="K116" s="112"/>
      <c r="L116" s="170"/>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112"/>
      <c r="BK116" s="112"/>
      <c r="BL116" s="112"/>
      <c r="BM116" s="112"/>
      <c r="BN116" s="112"/>
      <c r="BO116" s="112"/>
      <c r="BP116" s="112"/>
      <c r="BQ116" s="112"/>
      <c r="BR116" s="112"/>
      <c r="BS116" s="112"/>
      <c r="BT116" s="112"/>
      <c r="BU116" s="112"/>
      <c r="BV116" s="112"/>
      <c r="BW116" s="112"/>
      <c r="BX116" s="112"/>
      <c r="BY116" s="112"/>
      <c r="BZ116" s="112"/>
      <c r="CA116" s="112"/>
      <c r="CB116" s="112"/>
      <c r="CC116" s="112"/>
      <c r="CD116" s="112"/>
      <c r="CE116" s="112"/>
      <c r="CF116" s="112"/>
      <c r="CG116" s="112"/>
      <c r="CH116" s="112"/>
      <c r="CI116" s="112"/>
      <c r="CJ116" s="112"/>
      <c r="CK116" s="112"/>
      <c r="CL116" s="112"/>
      <c r="CM116" s="112"/>
      <c r="CN116" s="112"/>
      <c r="CO116" s="112"/>
      <c r="CP116" s="112"/>
      <c r="CQ116" s="112"/>
      <c r="CR116" s="112"/>
      <c r="CS116" s="112"/>
      <c r="CT116" s="112"/>
      <c r="CU116" s="112"/>
      <c r="CV116" s="112"/>
      <c r="CW116" s="112"/>
      <c r="CX116" s="112"/>
      <c r="CY116" s="112"/>
      <c r="CZ116" s="112"/>
      <c r="DA116" s="112"/>
      <c r="DB116" s="112"/>
      <c r="DC116" s="112"/>
      <c r="DD116" s="112"/>
      <c r="DE116" s="112"/>
      <c r="DF116" s="112"/>
      <c r="DG116" s="112"/>
      <c r="DH116" s="112"/>
      <c r="DI116" s="112"/>
      <c r="DJ116" s="112"/>
      <c r="DK116" s="112"/>
      <c r="DL116" s="112"/>
      <c r="DM116" s="112"/>
      <c r="DN116" s="112"/>
      <c r="DO116" s="112"/>
      <c r="DP116" s="112"/>
      <c r="DQ116" s="114"/>
      <c r="DR116" s="114"/>
      <c r="DS116" s="114"/>
      <c r="DT116" s="114"/>
      <c r="DU116" s="114"/>
      <c r="DV116" s="114"/>
      <c r="DW116" s="114"/>
      <c r="DX116" s="112"/>
      <c r="DY116" s="112"/>
    </row>
    <row r="117" spans="10:129">
      <c r="J117" s="147"/>
    </row>
    <row r="118" spans="10:129">
      <c r="J118" s="148"/>
    </row>
    <row r="119" spans="10:129">
      <c r="J119" s="148"/>
    </row>
    <row r="120" spans="10:129">
      <c r="J120" s="148"/>
    </row>
    <row r="121" spans="10:129">
      <c r="J121" s="148"/>
    </row>
  </sheetData>
  <sheetProtection algorithmName="SHA-512" hashValue="WRZa1l9PasHFLcFXEV5SpdogWXtb/EygwEYc9nBeJSS4Ezl5PTI+B2ziOl7vxzksKi2G/XNJD3vIAmfNyv3/9g==" saltValue="JBIAMvf8JZfM4u2AGeNLjQ==" spinCount="100000" sheet="1" objects="1" scenarios="1" insertColumns="0" insertRows="0" deleteColumns="0" deleteRows="0" sort="0" autoFilter="0"/>
  <protectedRanges>
    <protectedRange algorithmName="SHA-512" hashValue="f3UiYIvEASPpkkelUPTFr9f8NplIm5unS94ubufvHl7uhOBbDB002tC8+O0YDWvtfD2NzsL682WTxG2zjhxttA==" saltValue="fTZlrqt9DaFfvoDG35+Xlg==" spinCount="100000" sqref="C27:I28 C4:G23" name="Range1"/>
  </protectedRanges>
  <mergeCells count="15">
    <mergeCell ref="G28:H28"/>
    <mergeCell ref="BR27:CA27"/>
    <mergeCell ref="CB27:CK27"/>
    <mergeCell ref="CL27:CU27"/>
    <mergeCell ref="CV27:DF27"/>
    <mergeCell ref="N28:O28"/>
    <mergeCell ref="K29:L29"/>
    <mergeCell ref="DG27:DQ27"/>
    <mergeCell ref="DR27:EB27"/>
    <mergeCell ref="N27:O27"/>
    <mergeCell ref="P27:Z27"/>
    <mergeCell ref="AA27:AK27"/>
    <mergeCell ref="AL27:AV27"/>
    <mergeCell ref="AW27:BG27"/>
    <mergeCell ref="BH27:BQ27"/>
  </mergeCells>
  <phoneticPr fontId="26" type="noConversion"/>
  <conditionalFormatting sqref="B38:B49 C38:D97">
    <cfRule type="expression" dxfId="170" priority="12">
      <formula>$K38:$K145="EAH"</formula>
    </cfRule>
  </conditionalFormatting>
  <conditionalFormatting sqref="B86:B97">
    <cfRule type="expression" dxfId="169" priority="5">
      <formula>$K111:$K198="EAH"</formula>
    </cfRule>
  </conditionalFormatting>
  <conditionalFormatting sqref="B50:C85">
    <cfRule type="expression" dxfId="168" priority="10">
      <formula>$K50:$K162="EAH"</formula>
    </cfRule>
  </conditionalFormatting>
  <conditionalFormatting sqref="B31:D37">
    <cfRule type="expression" dxfId="167" priority="14">
      <formula>$K31:$K137="EAH"</formula>
    </cfRule>
  </conditionalFormatting>
  <conditionalFormatting sqref="B31:L97 N31:EB97 M36:M97 EC86">
    <cfRule type="expression" dxfId="166" priority="8">
      <formula>OR($I31="Y",$J31="Y")</formula>
    </cfRule>
  </conditionalFormatting>
  <conditionalFormatting sqref="C86:C97">
    <cfRule type="expression" dxfId="165" priority="11">
      <formula>$K111:$K198="EAH"</formula>
    </cfRule>
  </conditionalFormatting>
  <conditionalFormatting sqref="C14:G14">
    <cfRule type="expression" dxfId="164" priority="13">
      <formula>IF($G$13="N",TRUE)</formula>
    </cfRule>
  </conditionalFormatting>
  <conditionalFormatting sqref="C16:G16">
    <cfRule type="expression" dxfId="163" priority="7">
      <formula>IF($G$15="N",TRUE)</formula>
    </cfRule>
  </conditionalFormatting>
  <conditionalFormatting sqref="C17:G17">
    <cfRule type="expression" dxfId="162" priority="4">
      <formula>IF($G$17="N",TRUE)</formula>
    </cfRule>
  </conditionalFormatting>
  <conditionalFormatting sqref="C18:G18">
    <cfRule type="expression" dxfId="161" priority="3">
      <formula>IF($G$18="N",TRUE)</formula>
    </cfRule>
  </conditionalFormatting>
  <conditionalFormatting sqref="C20:G23">
    <cfRule type="expression" dxfId="160" priority="6">
      <formula>IF($G$19="N",TRUE)</formula>
    </cfRule>
  </conditionalFormatting>
  <conditionalFormatting sqref="C22:G22">
    <cfRule type="expression" dxfId="159" priority="2">
      <formula>IF($G$22="N",TRUE)</formula>
    </cfRule>
  </conditionalFormatting>
  <conditionalFormatting sqref="C23:G23">
    <cfRule type="expression" dxfId="158" priority="1">
      <formula>IF($G$23="N",TRUE)</formula>
    </cfRule>
  </conditionalFormatting>
  <conditionalFormatting sqref="J111:DY111">
    <cfRule type="expression" dxfId="157" priority="9">
      <formula>$I86="Y"</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6BFA-0CE9-4B32-ACFC-6966D6F32722}">
  <sheetPr>
    <tabColor theme="9" tint="-0.499984740745262"/>
  </sheetPr>
  <dimension ref="A1:I4098"/>
  <sheetViews>
    <sheetView workbookViewId="0">
      <selection activeCell="I2" sqref="I2"/>
    </sheetView>
  </sheetViews>
  <sheetFormatPr defaultColWidth="10.75" defaultRowHeight="14.1"/>
  <cols>
    <col min="1" max="1" width="18.75" style="1" customWidth="1"/>
    <col min="2" max="2" width="45.5" style="1" customWidth="1"/>
    <col min="3" max="3" width="16.5" style="1" customWidth="1"/>
    <col min="4" max="4" width="10.5" style="1" customWidth="1"/>
    <col min="5" max="5" width="41.375" style="1" customWidth="1"/>
    <col min="6" max="6" width="14.125" style="1" customWidth="1"/>
    <col min="7" max="8" width="20.75" style="1" customWidth="1"/>
    <col min="9" max="9" width="25.375" style="2" customWidth="1"/>
    <col min="10" max="16384" width="10.75" style="1"/>
  </cols>
  <sheetData>
    <row r="1" spans="1:9" ht="78.599999999999994" customHeight="1">
      <c r="A1" s="318" t="s">
        <v>241</v>
      </c>
      <c r="B1" s="318" t="s">
        <v>242</v>
      </c>
      <c r="C1" s="318" t="s">
        <v>243</v>
      </c>
      <c r="D1" s="318" t="s">
        <v>244</v>
      </c>
      <c r="E1" s="318" t="s">
        <v>245</v>
      </c>
      <c r="F1" s="318" t="s">
        <v>246</v>
      </c>
      <c r="G1" s="318" t="s">
        <v>247</v>
      </c>
      <c r="H1" s="318" t="s">
        <v>248</v>
      </c>
      <c r="I1" s="3" t="s">
        <v>249</v>
      </c>
    </row>
    <row r="2" spans="1:9">
      <c r="A2" s="332"/>
      <c r="B2" s="332"/>
      <c r="C2" s="332"/>
      <c r="D2" s="332"/>
      <c r="E2" s="332"/>
      <c r="F2" s="333"/>
      <c r="G2" s="334"/>
      <c r="H2" s="334"/>
      <c r="I2" s="389" t="str">
        <f>IFERROR(Table2[[#This Row],[Total private allowed amount for facility inpatient and outpatient services ($ millions) (required)]]/Table2[[#This Row],[Simulated Medicare allowed amount for facility inpatient and outpatient services ($ millions) (required)]],"")</f>
        <v/>
      </c>
    </row>
    <row r="3" spans="1:9">
      <c r="A3" s="332"/>
      <c r="B3" s="332"/>
      <c r="C3" s="332"/>
      <c r="D3" s="332"/>
      <c r="E3" s="332"/>
      <c r="F3" s="333"/>
      <c r="G3" s="334"/>
      <c r="H3" s="334"/>
      <c r="I3" s="389" t="str">
        <f>IFERROR(Table2[[#This Row],[Total private allowed amount for facility inpatient and outpatient services ($ millions) (required)]]/Table2[[#This Row],[Simulated Medicare allowed amount for facility inpatient and outpatient services ($ millions) (required)]],"")</f>
        <v/>
      </c>
    </row>
    <row r="4" spans="1:9">
      <c r="A4" s="332"/>
      <c r="B4" s="332"/>
      <c r="C4" s="332"/>
      <c r="D4" s="332"/>
      <c r="E4" s="332"/>
      <c r="F4" s="333"/>
      <c r="G4" s="334"/>
      <c r="H4" s="334"/>
      <c r="I4" s="389" t="str">
        <f>IFERROR(Table2[[#This Row],[Total private allowed amount for facility inpatient and outpatient services ($ millions) (required)]]/Table2[[#This Row],[Simulated Medicare allowed amount for facility inpatient and outpatient services ($ millions) (required)]],"")</f>
        <v/>
      </c>
    </row>
    <row r="5" spans="1:9">
      <c r="A5" s="332"/>
      <c r="B5" s="332"/>
      <c r="C5" s="332"/>
      <c r="D5" s="332"/>
      <c r="E5" s="332"/>
      <c r="F5" s="333"/>
      <c r="G5" s="334"/>
      <c r="H5" s="334"/>
      <c r="I5" s="389" t="str">
        <f>IFERROR(Table2[[#This Row],[Total private allowed amount for facility inpatient and outpatient services ($ millions) (required)]]/Table2[[#This Row],[Simulated Medicare allowed amount for facility inpatient and outpatient services ($ millions) (required)]],"")</f>
        <v/>
      </c>
    </row>
    <row r="6" spans="1:9">
      <c r="A6" s="332"/>
      <c r="B6" s="332"/>
      <c r="C6" s="332"/>
      <c r="D6" s="332"/>
      <c r="E6" s="332"/>
      <c r="F6" s="333"/>
      <c r="G6" s="334"/>
      <c r="H6" s="334"/>
      <c r="I6" s="389" t="str">
        <f>IFERROR(Table2[[#This Row],[Total private allowed amount for facility inpatient and outpatient services ($ millions) (required)]]/Table2[[#This Row],[Simulated Medicare allowed amount for facility inpatient and outpatient services ($ millions) (required)]],"")</f>
        <v/>
      </c>
    </row>
    <row r="7" spans="1:9">
      <c r="A7" s="332"/>
      <c r="B7" s="332"/>
      <c r="C7" s="332"/>
      <c r="D7" s="332"/>
      <c r="E7" s="332"/>
      <c r="F7" s="333"/>
      <c r="G7" s="334"/>
      <c r="H7" s="334"/>
      <c r="I7" s="389" t="str">
        <f>IFERROR(Table2[[#This Row],[Total private allowed amount for facility inpatient and outpatient services ($ millions) (required)]]/Table2[[#This Row],[Simulated Medicare allowed amount for facility inpatient and outpatient services ($ millions) (required)]],"")</f>
        <v/>
      </c>
    </row>
    <row r="8" spans="1:9">
      <c r="A8" s="332"/>
      <c r="B8" s="332"/>
      <c r="C8" s="332"/>
      <c r="D8" s="332"/>
      <c r="E8" s="332"/>
      <c r="F8" s="333"/>
      <c r="G8" s="334"/>
      <c r="H8" s="334"/>
      <c r="I8" s="389" t="str">
        <f>IFERROR(Table2[[#This Row],[Total private allowed amount for facility inpatient and outpatient services ($ millions) (required)]]/Table2[[#This Row],[Simulated Medicare allowed amount for facility inpatient and outpatient services ($ millions) (required)]],"")</f>
        <v/>
      </c>
    </row>
    <row r="9" spans="1:9">
      <c r="A9" s="332"/>
      <c r="B9" s="332"/>
      <c r="C9" s="332"/>
      <c r="D9" s="332"/>
      <c r="E9" s="332"/>
      <c r="F9" s="333"/>
      <c r="G9" s="334"/>
      <c r="H9" s="334"/>
      <c r="I9" s="389" t="str">
        <f>IFERROR(Table2[[#This Row],[Total private allowed amount for facility inpatient and outpatient services ($ millions) (required)]]/Table2[[#This Row],[Simulated Medicare allowed amount for facility inpatient and outpatient services ($ millions) (required)]],"")</f>
        <v/>
      </c>
    </row>
    <row r="10" spans="1:9">
      <c r="A10" s="332"/>
      <c r="B10" s="332"/>
      <c r="C10" s="332"/>
      <c r="D10" s="332"/>
      <c r="E10" s="332"/>
      <c r="F10" s="333"/>
      <c r="G10" s="334"/>
      <c r="H10" s="335"/>
      <c r="I10" s="389" t="str">
        <f>IFERROR(Table2[[#This Row],[Total private allowed amount for facility inpatient and outpatient services ($ millions) (required)]]/Table2[[#This Row],[Simulated Medicare allowed amount for facility inpatient and outpatient services ($ millions) (required)]],"")</f>
        <v/>
      </c>
    </row>
    <row r="11" spans="1:9">
      <c r="A11" s="332"/>
      <c r="B11" s="332"/>
      <c r="C11" s="332"/>
      <c r="D11" s="332"/>
      <c r="E11" s="332"/>
      <c r="F11" s="333"/>
      <c r="G11" s="334"/>
      <c r="H11" s="334"/>
      <c r="I11" s="389" t="str">
        <f>IFERROR(Table2[[#This Row],[Total private allowed amount for facility inpatient and outpatient services ($ millions) (required)]]/Table2[[#This Row],[Simulated Medicare allowed amount for facility inpatient and outpatient services ($ millions) (required)]],"")</f>
        <v/>
      </c>
    </row>
    <row r="12" spans="1:9">
      <c r="A12" s="332"/>
      <c r="B12" s="332"/>
      <c r="C12" s="332"/>
      <c r="D12" s="332"/>
      <c r="E12" s="332"/>
      <c r="F12" s="333"/>
      <c r="G12" s="336"/>
      <c r="H12" s="336"/>
      <c r="I12" s="389" t="str">
        <f>IFERROR(Table2[[#This Row],[Total private allowed amount for facility inpatient and outpatient services ($ millions) (required)]]/Table2[[#This Row],[Simulated Medicare allowed amount for facility inpatient and outpatient services ($ millions) (required)]],"")</f>
        <v/>
      </c>
    </row>
    <row r="13" spans="1:9">
      <c r="A13" s="332"/>
      <c r="B13" s="332"/>
      <c r="C13" s="332"/>
      <c r="D13" s="332"/>
      <c r="E13" s="332"/>
      <c r="F13" s="333"/>
      <c r="G13" s="334"/>
      <c r="H13" s="334"/>
      <c r="I13" s="389" t="str">
        <f>IFERROR(Table2[[#This Row],[Total private allowed amount for facility inpatient and outpatient services ($ millions) (required)]]/Table2[[#This Row],[Simulated Medicare allowed amount for facility inpatient and outpatient services ($ millions) (required)]],"")</f>
        <v/>
      </c>
    </row>
    <row r="14" spans="1:9">
      <c r="A14" s="332"/>
      <c r="B14" s="332"/>
      <c r="C14" s="332"/>
      <c r="D14" s="332"/>
      <c r="E14" s="332"/>
      <c r="F14" s="333"/>
      <c r="G14" s="334"/>
      <c r="H14" s="335"/>
      <c r="I14" s="389" t="str">
        <f>IFERROR(Table2[[#This Row],[Total private allowed amount for facility inpatient and outpatient services ($ millions) (required)]]/Table2[[#This Row],[Simulated Medicare allowed amount for facility inpatient and outpatient services ($ millions) (required)]],"")</f>
        <v/>
      </c>
    </row>
    <row r="15" spans="1:9">
      <c r="A15" s="332"/>
      <c r="B15" s="332"/>
      <c r="C15" s="332"/>
      <c r="D15" s="332"/>
      <c r="E15" s="332"/>
      <c r="F15" s="333"/>
      <c r="G15" s="334"/>
      <c r="H15" s="334"/>
      <c r="I15" s="389" t="str">
        <f>IFERROR(Table2[[#This Row],[Total private allowed amount for facility inpatient and outpatient services ($ millions) (required)]]/Table2[[#This Row],[Simulated Medicare allowed amount for facility inpatient and outpatient services ($ millions) (required)]],"")</f>
        <v/>
      </c>
    </row>
    <row r="16" spans="1:9">
      <c r="A16" s="332"/>
      <c r="B16" s="332"/>
      <c r="C16" s="332"/>
      <c r="D16" s="332"/>
      <c r="E16" s="332"/>
      <c r="F16" s="333"/>
      <c r="G16" s="334"/>
      <c r="H16" s="334"/>
      <c r="I16" s="389" t="str">
        <f>IFERROR(Table2[[#This Row],[Total private allowed amount for facility inpatient and outpatient services ($ millions) (required)]]/Table2[[#This Row],[Simulated Medicare allowed amount for facility inpatient and outpatient services ($ millions) (required)]],"")</f>
        <v/>
      </c>
    </row>
    <row r="17" spans="1:9">
      <c r="A17" s="332"/>
      <c r="B17" s="332"/>
      <c r="C17" s="332"/>
      <c r="D17" s="332"/>
      <c r="E17" s="332"/>
      <c r="F17" s="333"/>
      <c r="G17" s="336"/>
      <c r="H17" s="336"/>
      <c r="I17" s="389" t="str">
        <f>IFERROR(Table2[[#This Row],[Total private allowed amount for facility inpatient and outpatient services ($ millions) (required)]]/Table2[[#This Row],[Simulated Medicare allowed amount for facility inpatient and outpatient services ($ millions) (required)]],"")</f>
        <v/>
      </c>
    </row>
    <row r="18" spans="1:9">
      <c r="A18" s="332"/>
      <c r="B18" s="332"/>
      <c r="C18" s="332"/>
      <c r="D18" s="332"/>
      <c r="E18" s="332"/>
      <c r="F18" s="333"/>
      <c r="G18" s="334"/>
      <c r="H18" s="334"/>
      <c r="I18" s="389" t="str">
        <f>IFERROR(Table2[[#This Row],[Total private allowed amount for facility inpatient and outpatient services ($ millions) (required)]]/Table2[[#This Row],[Simulated Medicare allowed amount for facility inpatient and outpatient services ($ millions) (required)]],"")</f>
        <v/>
      </c>
    </row>
    <row r="19" spans="1:9">
      <c r="A19" s="332"/>
      <c r="B19" s="332"/>
      <c r="C19" s="332"/>
      <c r="D19" s="332"/>
      <c r="E19" s="332"/>
      <c r="F19" s="333"/>
      <c r="G19" s="334"/>
      <c r="H19" s="334"/>
      <c r="I19" s="389" t="str">
        <f>IFERROR(Table2[[#This Row],[Total private allowed amount for facility inpatient and outpatient services ($ millions) (required)]]/Table2[[#This Row],[Simulated Medicare allowed amount for facility inpatient and outpatient services ($ millions) (required)]],"")</f>
        <v/>
      </c>
    </row>
    <row r="20" spans="1:9">
      <c r="A20" s="332"/>
      <c r="B20" s="332"/>
      <c r="C20" s="332"/>
      <c r="D20" s="332"/>
      <c r="E20" s="332"/>
      <c r="F20" s="333"/>
      <c r="G20" s="334"/>
      <c r="H20" s="334"/>
      <c r="I20" s="389" t="str">
        <f>IFERROR(Table2[[#This Row],[Total private allowed amount for facility inpatient and outpatient services ($ millions) (required)]]/Table2[[#This Row],[Simulated Medicare allowed amount for facility inpatient and outpatient services ($ millions) (required)]],"")</f>
        <v/>
      </c>
    </row>
    <row r="21" spans="1:9">
      <c r="A21" s="332"/>
      <c r="B21" s="332"/>
      <c r="C21" s="332"/>
      <c r="D21" s="332"/>
      <c r="E21" s="332"/>
      <c r="F21" s="333"/>
      <c r="G21" s="334"/>
      <c r="H21" s="334"/>
      <c r="I21" s="389" t="str">
        <f>IFERROR(Table2[[#This Row],[Total private allowed amount for facility inpatient and outpatient services ($ millions) (required)]]/Table2[[#This Row],[Simulated Medicare allowed amount for facility inpatient and outpatient services ($ millions) (required)]],"")</f>
        <v/>
      </c>
    </row>
    <row r="22" spans="1:9">
      <c r="A22" s="332"/>
      <c r="B22" s="332"/>
      <c r="C22" s="332"/>
      <c r="D22" s="332"/>
      <c r="E22" s="332"/>
      <c r="F22" s="333"/>
      <c r="G22" s="336"/>
      <c r="H22" s="336"/>
      <c r="I22" s="389" t="str">
        <f>IFERROR(Table2[[#This Row],[Total private allowed amount for facility inpatient and outpatient services ($ millions) (required)]]/Table2[[#This Row],[Simulated Medicare allowed amount for facility inpatient and outpatient services ($ millions) (required)]],"")</f>
        <v/>
      </c>
    </row>
    <row r="23" spans="1:9">
      <c r="A23" s="332"/>
      <c r="B23" s="332"/>
      <c r="C23" s="332"/>
      <c r="D23" s="332"/>
      <c r="E23" s="332"/>
      <c r="F23" s="333"/>
      <c r="G23" s="336"/>
      <c r="H23" s="336"/>
      <c r="I23" s="389" t="str">
        <f>IFERROR(Table2[[#This Row],[Total private allowed amount for facility inpatient and outpatient services ($ millions) (required)]]/Table2[[#This Row],[Simulated Medicare allowed amount for facility inpatient and outpatient services ($ millions) (required)]],"")</f>
        <v/>
      </c>
    </row>
    <row r="24" spans="1:9">
      <c r="A24" s="332"/>
      <c r="B24" s="332"/>
      <c r="C24" s="332"/>
      <c r="D24" s="332"/>
      <c r="E24" s="332"/>
      <c r="F24" s="333"/>
      <c r="G24" s="334"/>
      <c r="H24" s="334"/>
      <c r="I24" s="389" t="str">
        <f>IFERROR(Table2[[#This Row],[Total private allowed amount for facility inpatient and outpatient services ($ millions) (required)]]/Table2[[#This Row],[Simulated Medicare allowed amount for facility inpatient and outpatient services ($ millions) (required)]],"")</f>
        <v/>
      </c>
    </row>
    <row r="25" spans="1:9">
      <c r="A25" s="332"/>
      <c r="B25" s="332"/>
      <c r="C25" s="332"/>
      <c r="D25" s="332"/>
      <c r="E25" s="332"/>
      <c r="F25" s="333"/>
      <c r="G25" s="334"/>
      <c r="H25" s="334"/>
      <c r="I25" s="389" t="str">
        <f>IFERROR(Table2[[#This Row],[Total private allowed amount for facility inpatient and outpatient services ($ millions) (required)]]/Table2[[#This Row],[Simulated Medicare allowed amount for facility inpatient and outpatient services ($ millions) (required)]],"")</f>
        <v/>
      </c>
    </row>
    <row r="26" spans="1:9">
      <c r="A26" s="332"/>
      <c r="B26" s="332"/>
      <c r="C26" s="332"/>
      <c r="D26" s="332"/>
      <c r="E26" s="332"/>
      <c r="F26" s="333"/>
      <c r="G26" s="336"/>
      <c r="H26" s="336"/>
      <c r="I26" s="389" t="str">
        <f>IFERROR(Table2[[#This Row],[Total private allowed amount for facility inpatient and outpatient services ($ millions) (required)]]/Table2[[#This Row],[Simulated Medicare allowed amount for facility inpatient and outpatient services ($ millions) (required)]],"")</f>
        <v/>
      </c>
    </row>
    <row r="27" spans="1:9">
      <c r="A27" s="332"/>
      <c r="B27" s="332"/>
      <c r="C27" s="332"/>
      <c r="D27" s="332"/>
      <c r="E27" s="332"/>
      <c r="F27" s="333"/>
      <c r="G27" s="336"/>
      <c r="H27" s="336"/>
      <c r="I27" s="389" t="str">
        <f>IFERROR(Table2[[#This Row],[Total private allowed amount for facility inpatient and outpatient services ($ millions) (required)]]/Table2[[#This Row],[Simulated Medicare allowed amount for facility inpatient and outpatient services ($ millions) (required)]],"")</f>
        <v/>
      </c>
    </row>
    <row r="28" spans="1:9">
      <c r="A28" s="332"/>
      <c r="B28" s="332"/>
      <c r="C28" s="332"/>
      <c r="D28" s="332"/>
      <c r="E28" s="332"/>
      <c r="F28" s="333"/>
      <c r="G28" s="334"/>
      <c r="H28" s="334"/>
      <c r="I28" s="389" t="str">
        <f>IFERROR(Table2[[#This Row],[Total private allowed amount for facility inpatient and outpatient services ($ millions) (required)]]/Table2[[#This Row],[Simulated Medicare allowed amount for facility inpatient and outpatient services ($ millions) (required)]],"")</f>
        <v/>
      </c>
    </row>
    <row r="29" spans="1:9">
      <c r="A29" s="332"/>
      <c r="B29" s="332"/>
      <c r="C29" s="332"/>
      <c r="D29" s="332"/>
      <c r="E29" s="332"/>
      <c r="F29" s="333"/>
      <c r="G29" s="334"/>
      <c r="H29" s="334"/>
      <c r="I29" s="389" t="str">
        <f>IFERROR(Table2[[#This Row],[Total private allowed amount for facility inpatient and outpatient services ($ millions) (required)]]/Table2[[#This Row],[Simulated Medicare allowed amount for facility inpatient and outpatient services ($ millions) (required)]],"")</f>
        <v/>
      </c>
    </row>
    <row r="30" spans="1:9">
      <c r="A30" s="332"/>
      <c r="B30" s="332"/>
      <c r="C30" s="332"/>
      <c r="D30" s="332"/>
      <c r="E30" s="332"/>
      <c r="F30" s="333"/>
      <c r="G30" s="336"/>
      <c r="H30" s="336"/>
      <c r="I30" s="389" t="str">
        <f>IFERROR(Table2[[#This Row],[Total private allowed amount for facility inpatient and outpatient services ($ millions) (required)]]/Table2[[#This Row],[Simulated Medicare allowed amount for facility inpatient and outpatient services ($ millions) (required)]],"")</f>
        <v/>
      </c>
    </row>
    <row r="31" spans="1:9">
      <c r="A31" s="332"/>
      <c r="B31" s="332"/>
      <c r="C31" s="332"/>
      <c r="D31" s="332"/>
      <c r="E31" s="332"/>
      <c r="F31" s="333"/>
      <c r="G31" s="336"/>
      <c r="H31" s="336"/>
      <c r="I31" s="389" t="str">
        <f>IFERROR(Table2[[#This Row],[Total private allowed amount for facility inpatient and outpatient services ($ millions) (required)]]/Table2[[#This Row],[Simulated Medicare allowed amount for facility inpatient and outpatient services ($ millions) (required)]],"")</f>
        <v/>
      </c>
    </row>
    <row r="32" spans="1:9">
      <c r="A32" s="332"/>
      <c r="B32" s="332"/>
      <c r="C32" s="332"/>
      <c r="D32" s="332"/>
      <c r="E32" s="332"/>
      <c r="F32" s="333"/>
      <c r="G32" s="334"/>
      <c r="H32" s="334"/>
      <c r="I32" s="389" t="str">
        <f>IFERROR(Table2[[#This Row],[Total private allowed amount for facility inpatient and outpatient services ($ millions) (required)]]/Table2[[#This Row],[Simulated Medicare allowed amount for facility inpatient and outpatient services ($ millions) (required)]],"")</f>
        <v/>
      </c>
    </row>
    <row r="33" spans="1:9">
      <c r="A33" s="332"/>
      <c r="B33" s="332"/>
      <c r="C33" s="332"/>
      <c r="D33" s="332"/>
      <c r="E33" s="332"/>
      <c r="F33" s="333"/>
      <c r="G33" s="336"/>
      <c r="H33" s="336"/>
      <c r="I33" s="389" t="str">
        <f>IFERROR(Table2[[#This Row],[Total private allowed amount for facility inpatient and outpatient services ($ millions) (required)]]/Table2[[#This Row],[Simulated Medicare allowed amount for facility inpatient and outpatient services ($ millions) (required)]],"")</f>
        <v/>
      </c>
    </row>
    <row r="34" spans="1:9">
      <c r="A34" s="332"/>
      <c r="B34" s="332"/>
      <c r="C34" s="332"/>
      <c r="D34" s="332"/>
      <c r="E34" s="332"/>
      <c r="F34" s="333"/>
      <c r="G34" s="336"/>
      <c r="H34" s="336"/>
      <c r="I34" s="389" t="str">
        <f>IFERROR(Table2[[#This Row],[Total private allowed amount for facility inpatient and outpatient services ($ millions) (required)]]/Table2[[#This Row],[Simulated Medicare allowed amount for facility inpatient and outpatient services ($ millions) (required)]],"")</f>
        <v/>
      </c>
    </row>
    <row r="35" spans="1:9">
      <c r="A35" s="332"/>
      <c r="B35" s="332"/>
      <c r="C35" s="332"/>
      <c r="D35" s="332"/>
      <c r="E35" s="332"/>
      <c r="F35" s="333"/>
      <c r="G35" s="334"/>
      <c r="H35" s="334"/>
      <c r="I35" s="389" t="str">
        <f>IFERROR(Table2[[#This Row],[Total private allowed amount for facility inpatient and outpatient services ($ millions) (required)]]/Table2[[#This Row],[Simulated Medicare allowed amount for facility inpatient and outpatient services ($ millions) (required)]],"")</f>
        <v/>
      </c>
    </row>
    <row r="36" spans="1:9">
      <c r="A36" s="332"/>
      <c r="B36" s="332"/>
      <c r="C36" s="332"/>
      <c r="D36" s="332"/>
      <c r="E36" s="332"/>
      <c r="F36" s="333"/>
      <c r="G36" s="336"/>
      <c r="H36" s="336"/>
      <c r="I36" s="389" t="str">
        <f>IFERROR(Table2[[#This Row],[Total private allowed amount for facility inpatient and outpatient services ($ millions) (required)]]/Table2[[#This Row],[Simulated Medicare allowed amount for facility inpatient and outpatient services ($ millions) (required)]],"")</f>
        <v/>
      </c>
    </row>
    <row r="37" spans="1:9">
      <c r="A37" s="332"/>
      <c r="B37" s="332"/>
      <c r="C37" s="332"/>
      <c r="D37" s="332"/>
      <c r="E37" s="332"/>
      <c r="F37" s="333"/>
      <c r="G37" s="334"/>
      <c r="H37" s="334"/>
      <c r="I37" s="389" t="str">
        <f>IFERROR(Table2[[#This Row],[Total private allowed amount for facility inpatient and outpatient services ($ millions) (required)]]/Table2[[#This Row],[Simulated Medicare allowed amount for facility inpatient and outpatient services ($ millions) (required)]],"")</f>
        <v/>
      </c>
    </row>
    <row r="38" spans="1:9">
      <c r="A38" s="332"/>
      <c r="B38" s="332"/>
      <c r="C38" s="332"/>
      <c r="D38" s="332"/>
      <c r="E38" s="332"/>
      <c r="F38" s="333"/>
      <c r="G38" s="334"/>
      <c r="H38" s="334"/>
      <c r="I38" s="389" t="str">
        <f>IFERROR(Table2[[#This Row],[Total private allowed amount for facility inpatient and outpatient services ($ millions) (required)]]/Table2[[#This Row],[Simulated Medicare allowed amount for facility inpatient and outpatient services ($ millions) (required)]],"")</f>
        <v/>
      </c>
    </row>
    <row r="39" spans="1:9">
      <c r="A39" s="332"/>
      <c r="B39" s="332"/>
      <c r="C39" s="332"/>
      <c r="D39" s="332"/>
      <c r="E39" s="332"/>
      <c r="F39" s="333"/>
      <c r="G39" s="334"/>
      <c r="H39" s="334"/>
      <c r="I39" s="389" t="str">
        <f>IFERROR(Table2[[#This Row],[Total private allowed amount for facility inpatient and outpatient services ($ millions) (required)]]/Table2[[#This Row],[Simulated Medicare allowed amount for facility inpatient and outpatient services ($ millions) (required)]],"")</f>
        <v/>
      </c>
    </row>
    <row r="40" spans="1:9">
      <c r="A40" s="332"/>
      <c r="B40" s="332"/>
      <c r="C40" s="332"/>
      <c r="D40" s="332"/>
      <c r="E40" s="332"/>
      <c r="F40" s="333"/>
      <c r="G40" s="334"/>
      <c r="H40" s="334"/>
      <c r="I40" s="389" t="str">
        <f>IFERROR(Table2[[#This Row],[Total private allowed amount for facility inpatient and outpatient services ($ millions) (required)]]/Table2[[#This Row],[Simulated Medicare allowed amount for facility inpatient and outpatient services ($ millions) (required)]],"")</f>
        <v/>
      </c>
    </row>
    <row r="41" spans="1:9">
      <c r="A41" s="332"/>
      <c r="B41" s="332"/>
      <c r="C41" s="332"/>
      <c r="D41" s="332"/>
      <c r="E41" s="332"/>
      <c r="F41" s="333"/>
      <c r="G41" s="334"/>
      <c r="H41" s="334"/>
      <c r="I41" s="389" t="str">
        <f>IFERROR(Table2[[#This Row],[Total private allowed amount for facility inpatient and outpatient services ($ millions) (required)]]/Table2[[#This Row],[Simulated Medicare allowed amount for facility inpatient and outpatient services ($ millions) (required)]],"")</f>
        <v/>
      </c>
    </row>
    <row r="42" spans="1:9">
      <c r="A42" s="332"/>
      <c r="B42" s="332"/>
      <c r="C42" s="332"/>
      <c r="D42" s="332"/>
      <c r="E42" s="332"/>
      <c r="F42" s="333"/>
      <c r="G42" s="334"/>
      <c r="H42" s="334"/>
      <c r="I42" s="389" t="str">
        <f>IFERROR(Table2[[#This Row],[Total private allowed amount for facility inpatient and outpatient services ($ millions) (required)]]/Table2[[#This Row],[Simulated Medicare allowed amount for facility inpatient and outpatient services ($ millions) (required)]],"")</f>
        <v/>
      </c>
    </row>
    <row r="43" spans="1:9">
      <c r="A43" s="332"/>
      <c r="B43" s="332"/>
      <c r="C43" s="332"/>
      <c r="D43" s="332"/>
      <c r="E43" s="332"/>
      <c r="F43" s="333"/>
      <c r="G43" s="334"/>
      <c r="H43" s="334"/>
      <c r="I43" s="389" t="str">
        <f>IFERROR(Table2[[#This Row],[Total private allowed amount for facility inpatient and outpatient services ($ millions) (required)]]/Table2[[#This Row],[Simulated Medicare allowed amount for facility inpatient and outpatient services ($ millions) (required)]],"")</f>
        <v/>
      </c>
    </row>
    <row r="44" spans="1:9">
      <c r="A44" s="332"/>
      <c r="B44" s="332"/>
      <c r="C44" s="332"/>
      <c r="D44" s="332"/>
      <c r="E44" s="332"/>
      <c r="F44" s="333"/>
      <c r="G44" s="334"/>
      <c r="H44" s="334"/>
      <c r="I44" s="389" t="str">
        <f>IFERROR(Table2[[#This Row],[Total private allowed amount for facility inpatient and outpatient services ($ millions) (required)]]/Table2[[#This Row],[Simulated Medicare allowed amount for facility inpatient and outpatient services ($ millions) (required)]],"")</f>
        <v/>
      </c>
    </row>
    <row r="45" spans="1:9">
      <c r="A45" s="332"/>
      <c r="B45" s="332"/>
      <c r="C45" s="332"/>
      <c r="D45" s="332"/>
      <c r="E45" s="332"/>
      <c r="F45" s="333"/>
      <c r="G45" s="336"/>
      <c r="H45" s="336"/>
      <c r="I45" s="389" t="str">
        <f>IFERROR(Table2[[#This Row],[Total private allowed amount for facility inpatient and outpatient services ($ millions) (required)]]/Table2[[#This Row],[Simulated Medicare allowed amount for facility inpatient and outpatient services ($ millions) (required)]],"")</f>
        <v/>
      </c>
    </row>
    <row r="46" spans="1:9">
      <c r="A46" s="332"/>
      <c r="B46" s="332"/>
      <c r="C46" s="332"/>
      <c r="D46" s="332"/>
      <c r="E46" s="332"/>
      <c r="F46" s="333"/>
      <c r="G46" s="334"/>
      <c r="H46" s="334"/>
      <c r="I46" s="389" t="str">
        <f>IFERROR(Table2[[#This Row],[Total private allowed amount for facility inpatient and outpatient services ($ millions) (required)]]/Table2[[#This Row],[Simulated Medicare allowed amount for facility inpatient and outpatient services ($ millions) (required)]],"")</f>
        <v/>
      </c>
    </row>
    <row r="47" spans="1:9">
      <c r="A47" s="332"/>
      <c r="B47" s="332"/>
      <c r="C47" s="332"/>
      <c r="D47" s="332"/>
      <c r="E47" s="332"/>
      <c r="F47" s="333"/>
      <c r="G47" s="336"/>
      <c r="H47" s="336"/>
      <c r="I47" s="389" t="str">
        <f>IFERROR(Table2[[#This Row],[Total private allowed amount for facility inpatient and outpatient services ($ millions) (required)]]/Table2[[#This Row],[Simulated Medicare allowed amount for facility inpatient and outpatient services ($ millions) (required)]],"")</f>
        <v/>
      </c>
    </row>
    <row r="48" spans="1:9">
      <c r="A48" s="332"/>
      <c r="B48" s="332"/>
      <c r="C48" s="332"/>
      <c r="D48" s="332"/>
      <c r="E48" s="332"/>
      <c r="F48" s="333"/>
      <c r="G48" s="336"/>
      <c r="H48" s="336"/>
      <c r="I48" s="389" t="str">
        <f>IFERROR(Table2[[#This Row],[Total private allowed amount for facility inpatient and outpatient services ($ millions) (required)]]/Table2[[#This Row],[Simulated Medicare allowed amount for facility inpatient and outpatient services ($ millions) (required)]],"")</f>
        <v/>
      </c>
    </row>
    <row r="49" spans="1:9">
      <c r="A49" s="332"/>
      <c r="B49" s="332"/>
      <c r="C49" s="332"/>
      <c r="D49" s="332"/>
      <c r="E49" s="332"/>
      <c r="F49" s="333"/>
      <c r="G49" s="336"/>
      <c r="H49" s="336"/>
      <c r="I49" s="389" t="str">
        <f>IFERROR(Table2[[#This Row],[Total private allowed amount for facility inpatient and outpatient services ($ millions) (required)]]/Table2[[#This Row],[Simulated Medicare allowed amount for facility inpatient and outpatient services ($ millions) (required)]],"")</f>
        <v/>
      </c>
    </row>
    <row r="50" spans="1:9">
      <c r="A50" s="332"/>
      <c r="B50" s="332"/>
      <c r="C50" s="332"/>
      <c r="D50" s="332"/>
      <c r="E50" s="332"/>
      <c r="F50" s="333"/>
      <c r="G50" s="334"/>
      <c r="H50" s="334"/>
      <c r="I50" s="389" t="str">
        <f>IFERROR(Table2[[#This Row],[Total private allowed amount for facility inpatient and outpatient services ($ millions) (required)]]/Table2[[#This Row],[Simulated Medicare allowed amount for facility inpatient and outpatient services ($ millions) (required)]],"")</f>
        <v/>
      </c>
    </row>
    <row r="51" spans="1:9">
      <c r="A51" s="332"/>
      <c r="B51" s="332"/>
      <c r="C51" s="332"/>
      <c r="D51" s="332"/>
      <c r="E51" s="332"/>
      <c r="F51" s="333"/>
      <c r="G51" s="336"/>
      <c r="H51" s="336"/>
      <c r="I51" s="389" t="str">
        <f>IFERROR(Table2[[#This Row],[Total private allowed amount for facility inpatient and outpatient services ($ millions) (required)]]/Table2[[#This Row],[Simulated Medicare allowed amount for facility inpatient and outpatient services ($ millions) (required)]],"")</f>
        <v/>
      </c>
    </row>
    <row r="52" spans="1:9">
      <c r="A52" s="332"/>
      <c r="B52" s="332"/>
      <c r="C52" s="332"/>
      <c r="D52" s="332"/>
      <c r="E52" s="332"/>
      <c r="F52" s="333"/>
      <c r="G52" s="334"/>
      <c r="H52" s="334"/>
      <c r="I52" s="389" t="str">
        <f>IFERROR(Table2[[#This Row],[Total private allowed amount for facility inpatient and outpatient services ($ millions) (required)]]/Table2[[#This Row],[Simulated Medicare allowed amount for facility inpatient and outpatient services ($ millions) (required)]],"")</f>
        <v/>
      </c>
    </row>
    <row r="53" spans="1:9">
      <c r="A53" s="332"/>
      <c r="B53" s="332"/>
      <c r="C53" s="332"/>
      <c r="D53" s="332"/>
      <c r="E53" s="332"/>
      <c r="F53" s="333"/>
      <c r="G53" s="334"/>
      <c r="H53" s="334"/>
      <c r="I53" s="389" t="str">
        <f>IFERROR(Table2[[#This Row],[Total private allowed amount for facility inpatient and outpatient services ($ millions) (required)]]/Table2[[#This Row],[Simulated Medicare allowed amount for facility inpatient and outpatient services ($ millions) (required)]],"")</f>
        <v/>
      </c>
    </row>
    <row r="54" spans="1:9">
      <c r="A54" s="332"/>
      <c r="B54" s="332"/>
      <c r="C54" s="332"/>
      <c r="D54" s="332"/>
      <c r="E54" s="332"/>
      <c r="F54" s="333"/>
      <c r="G54" s="334"/>
      <c r="H54" s="334"/>
      <c r="I54" s="389" t="str">
        <f>IFERROR(Table2[[#This Row],[Total private allowed amount for facility inpatient and outpatient services ($ millions) (required)]]/Table2[[#This Row],[Simulated Medicare allowed amount for facility inpatient and outpatient services ($ millions) (required)]],"")</f>
        <v/>
      </c>
    </row>
    <row r="55" spans="1:9">
      <c r="A55" s="332"/>
      <c r="B55" s="332"/>
      <c r="C55" s="332"/>
      <c r="D55" s="332"/>
      <c r="E55" s="332"/>
      <c r="F55" s="333"/>
      <c r="G55" s="336"/>
      <c r="H55" s="336"/>
      <c r="I55" s="389" t="str">
        <f>IFERROR(Table2[[#This Row],[Total private allowed amount for facility inpatient and outpatient services ($ millions) (required)]]/Table2[[#This Row],[Simulated Medicare allowed amount for facility inpatient and outpatient services ($ millions) (required)]],"")</f>
        <v/>
      </c>
    </row>
    <row r="56" spans="1:9">
      <c r="A56" s="332"/>
      <c r="B56" s="332"/>
      <c r="C56" s="332"/>
      <c r="D56" s="332"/>
      <c r="E56" s="332"/>
      <c r="F56" s="333"/>
      <c r="G56" s="336"/>
      <c r="H56" s="336"/>
      <c r="I56" s="389" t="str">
        <f>IFERROR(Table2[[#This Row],[Total private allowed amount for facility inpatient and outpatient services ($ millions) (required)]]/Table2[[#This Row],[Simulated Medicare allowed amount for facility inpatient and outpatient services ($ millions) (required)]],"")</f>
        <v/>
      </c>
    </row>
    <row r="57" spans="1:9">
      <c r="A57" s="332"/>
      <c r="B57" s="332"/>
      <c r="C57" s="332"/>
      <c r="D57" s="332"/>
      <c r="E57" s="332"/>
      <c r="F57" s="333"/>
      <c r="G57" s="334"/>
      <c r="H57" s="334"/>
      <c r="I57" s="389" t="str">
        <f>IFERROR(Table2[[#This Row],[Total private allowed amount for facility inpatient and outpatient services ($ millions) (required)]]/Table2[[#This Row],[Simulated Medicare allowed amount for facility inpatient and outpatient services ($ millions) (required)]],"")</f>
        <v/>
      </c>
    </row>
    <row r="58" spans="1:9">
      <c r="A58" s="332"/>
      <c r="B58" s="332"/>
      <c r="C58" s="332"/>
      <c r="D58" s="332"/>
      <c r="E58" s="332"/>
      <c r="F58" s="333"/>
      <c r="G58" s="334"/>
      <c r="H58" s="334"/>
      <c r="I58" s="389" t="str">
        <f>IFERROR(Table2[[#This Row],[Total private allowed amount for facility inpatient and outpatient services ($ millions) (required)]]/Table2[[#This Row],[Simulated Medicare allowed amount for facility inpatient and outpatient services ($ millions) (required)]],"")</f>
        <v/>
      </c>
    </row>
    <row r="59" spans="1:9">
      <c r="A59" s="332"/>
      <c r="B59" s="332"/>
      <c r="C59" s="332"/>
      <c r="D59" s="332"/>
      <c r="E59" s="332"/>
      <c r="F59" s="333"/>
      <c r="G59" s="334"/>
      <c r="H59" s="334"/>
      <c r="I59" s="389" t="str">
        <f>IFERROR(Table2[[#This Row],[Total private allowed amount for facility inpatient and outpatient services ($ millions) (required)]]/Table2[[#This Row],[Simulated Medicare allowed amount for facility inpatient and outpatient services ($ millions) (required)]],"")</f>
        <v/>
      </c>
    </row>
    <row r="60" spans="1:9">
      <c r="A60" s="332"/>
      <c r="B60" s="332"/>
      <c r="C60" s="332"/>
      <c r="D60" s="332"/>
      <c r="E60" s="332"/>
      <c r="F60" s="333"/>
      <c r="G60" s="336"/>
      <c r="H60" s="336"/>
      <c r="I60" s="389" t="str">
        <f>IFERROR(Table2[[#This Row],[Total private allowed amount for facility inpatient and outpatient services ($ millions) (required)]]/Table2[[#This Row],[Simulated Medicare allowed amount for facility inpatient and outpatient services ($ millions) (required)]],"")</f>
        <v/>
      </c>
    </row>
    <row r="61" spans="1:9">
      <c r="A61" s="332"/>
      <c r="B61" s="332"/>
      <c r="C61" s="332"/>
      <c r="D61" s="332"/>
      <c r="E61" s="332"/>
      <c r="F61" s="333"/>
      <c r="G61" s="336"/>
      <c r="H61" s="336"/>
      <c r="I61" s="389" t="str">
        <f>IFERROR(Table2[[#This Row],[Total private allowed amount for facility inpatient and outpatient services ($ millions) (required)]]/Table2[[#This Row],[Simulated Medicare allowed amount for facility inpatient and outpatient services ($ millions) (required)]],"")</f>
        <v/>
      </c>
    </row>
    <row r="62" spans="1:9">
      <c r="A62" s="332"/>
      <c r="B62" s="332"/>
      <c r="C62" s="332"/>
      <c r="D62" s="332"/>
      <c r="E62" s="332"/>
      <c r="F62" s="333"/>
      <c r="G62" s="336"/>
      <c r="H62" s="336"/>
      <c r="I62" s="389" t="str">
        <f>IFERROR(Table2[[#This Row],[Total private allowed amount for facility inpatient and outpatient services ($ millions) (required)]]/Table2[[#This Row],[Simulated Medicare allowed amount for facility inpatient and outpatient services ($ millions) (required)]],"")</f>
        <v/>
      </c>
    </row>
    <row r="63" spans="1:9">
      <c r="A63" s="332"/>
      <c r="B63" s="332"/>
      <c r="C63" s="332"/>
      <c r="D63" s="332"/>
      <c r="E63" s="332"/>
      <c r="F63" s="333"/>
      <c r="G63" s="336"/>
      <c r="H63" s="336"/>
      <c r="I63" s="389" t="str">
        <f>IFERROR(Table2[[#This Row],[Total private allowed amount for facility inpatient and outpatient services ($ millions) (required)]]/Table2[[#This Row],[Simulated Medicare allowed amount for facility inpatient and outpatient services ($ millions) (required)]],"")</f>
        <v/>
      </c>
    </row>
    <row r="64" spans="1:9">
      <c r="A64" s="332"/>
      <c r="B64" s="332"/>
      <c r="C64" s="332"/>
      <c r="D64" s="332"/>
      <c r="E64" s="332"/>
      <c r="F64" s="333"/>
      <c r="G64" s="334"/>
      <c r="H64" s="334"/>
      <c r="I64" s="389" t="str">
        <f>IFERROR(Table2[[#This Row],[Total private allowed amount for facility inpatient and outpatient services ($ millions) (required)]]/Table2[[#This Row],[Simulated Medicare allowed amount for facility inpatient and outpatient services ($ millions) (required)]],"")</f>
        <v/>
      </c>
    </row>
    <row r="65" spans="1:9">
      <c r="A65" s="332"/>
      <c r="B65" s="332"/>
      <c r="C65" s="332"/>
      <c r="D65" s="332"/>
      <c r="E65" s="332"/>
      <c r="F65" s="333"/>
      <c r="G65" s="334"/>
      <c r="H65" s="334"/>
      <c r="I65" s="389" t="str">
        <f>IFERROR(Table2[[#This Row],[Total private allowed amount for facility inpatient and outpatient services ($ millions) (required)]]/Table2[[#This Row],[Simulated Medicare allowed amount for facility inpatient and outpatient services ($ millions) (required)]],"")</f>
        <v/>
      </c>
    </row>
    <row r="66" spans="1:9">
      <c r="A66" s="332"/>
      <c r="B66" s="332"/>
      <c r="C66" s="332"/>
      <c r="D66" s="332"/>
      <c r="E66" s="332"/>
      <c r="F66" s="333"/>
      <c r="G66" s="334"/>
      <c r="H66" s="334"/>
      <c r="I66" s="389" t="str">
        <f>IFERROR(Table2[[#This Row],[Total private allowed amount for facility inpatient and outpatient services ($ millions) (required)]]/Table2[[#This Row],[Simulated Medicare allowed amount for facility inpatient and outpatient services ($ millions) (required)]],"")</f>
        <v/>
      </c>
    </row>
    <row r="67" spans="1:9">
      <c r="A67" s="332"/>
      <c r="B67" s="332"/>
      <c r="C67" s="332"/>
      <c r="D67" s="332"/>
      <c r="E67" s="332"/>
      <c r="F67" s="333"/>
      <c r="G67" s="336"/>
      <c r="H67" s="336"/>
      <c r="I67" s="389" t="str">
        <f>IFERROR(Table2[[#This Row],[Total private allowed amount for facility inpatient and outpatient services ($ millions) (required)]]/Table2[[#This Row],[Simulated Medicare allowed amount for facility inpatient and outpatient services ($ millions) (required)]],"")</f>
        <v/>
      </c>
    </row>
    <row r="68" spans="1:9">
      <c r="A68" s="332"/>
      <c r="B68" s="332"/>
      <c r="C68" s="332"/>
      <c r="D68" s="332"/>
      <c r="E68" s="332"/>
      <c r="F68" s="333"/>
      <c r="G68" s="334"/>
      <c r="H68" s="334"/>
      <c r="I68" s="389" t="str">
        <f>IFERROR(Table2[[#This Row],[Total private allowed amount for facility inpatient and outpatient services ($ millions) (required)]]/Table2[[#This Row],[Simulated Medicare allowed amount for facility inpatient and outpatient services ($ millions) (required)]],"")</f>
        <v/>
      </c>
    </row>
    <row r="69" spans="1:9">
      <c r="A69" s="332"/>
      <c r="B69" s="332"/>
      <c r="C69" s="332"/>
      <c r="D69" s="332"/>
      <c r="E69" s="332"/>
      <c r="F69" s="333"/>
      <c r="G69" s="334"/>
      <c r="H69" s="334"/>
      <c r="I69" s="389" t="str">
        <f>IFERROR(Table2[[#This Row],[Total private allowed amount for facility inpatient and outpatient services ($ millions) (required)]]/Table2[[#This Row],[Simulated Medicare allowed amount for facility inpatient and outpatient services ($ millions) (required)]],"")</f>
        <v/>
      </c>
    </row>
    <row r="70" spans="1:9">
      <c r="A70" s="332"/>
      <c r="B70" s="332"/>
      <c r="C70" s="332"/>
      <c r="D70" s="332"/>
      <c r="E70" s="332"/>
      <c r="F70" s="333"/>
      <c r="G70" s="336"/>
      <c r="H70" s="336"/>
      <c r="I70" s="389" t="str">
        <f>IFERROR(Table2[[#This Row],[Total private allowed amount for facility inpatient and outpatient services ($ millions) (required)]]/Table2[[#This Row],[Simulated Medicare allowed amount for facility inpatient and outpatient services ($ millions) (required)]],"")</f>
        <v/>
      </c>
    </row>
    <row r="71" spans="1:9">
      <c r="A71" s="332"/>
      <c r="B71" s="332"/>
      <c r="C71" s="332"/>
      <c r="D71" s="332"/>
      <c r="E71" s="332"/>
      <c r="F71" s="333"/>
      <c r="G71" s="334"/>
      <c r="H71" s="334"/>
      <c r="I71" s="389" t="str">
        <f>IFERROR(Table2[[#This Row],[Total private allowed amount for facility inpatient and outpatient services ($ millions) (required)]]/Table2[[#This Row],[Simulated Medicare allowed amount for facility inpatient and outpatient services ($ millions) (required)]],"")</f>
        <v/>
      </c>
    </row>
    <row r="72" spans="1:9">
      <c r="A72" s="332"/>
      <c r="B72" s="332"/>
      <c r="C72" s="332"/>
      <c r="D72" s="332"/>
      <c r="E72" s="332"/>
      <c r="F72" s="333"/>
      <c r="G72" s="336"/>
      <c r="H72" s="336"/>
      <c r="I72" s="389" t="str">
        <f>IFERROR(Table2[[#This Row],[Total private allowed amount for facility inpatient and outpatient services ($ millions) (required)]]/Table2[[#This Row],[Simulated Medicare allowed amount for facility inpatient and outpatient services ($ millions) (required)]],"")</f>
        <v/>
      </c>
    </row>
    <row r="73" spans="1:9">
      <c r="A73" s="332"/>
      <c r="B73" s="332"/>
      <c r="C73" s="332"/>
      <c r="D73" s="332"/>
      <c r="E73" s="332"/>
      <c r="F73" s="333"/>
      <c r="G73" s="336"/>
      <c r="H73" s="336"/>
      <c r="I73" s="389" t="str">
        <f>IFERROR(Table2[[#This Row],[Total private allowed amount for facility inpatient and outpatient services ($ millions) (required)]]/Table2[[#This Row],[Simulated Medicare allowed amount for facility inpatient and outpatient services ($ millions) (required)]],"")</f>
        <v/>
      </c>
    </row>
    <row r="74" spans="1:9">
      <c r="A74" s="332"/>
      <c r="B74" s="332"/>
      <c r="C74" s="332"/>
      <c r="D74" s="332"/>
      <c r="E74" s="332"/>
      <c r="F74" s="333"/>
      <c r="G74" s="334"/>
      <c r="H74" s="334"/>
      <c r="I74" s="389" t="str">
        <f>IFERROR(Table2[[#This Row],[Total private allowed amount for facility inpatient and outpatient services ($ millions) (required)]]/Table2[[#This Row],[Simulated Medicare allowed amount for facility inpatient and outpatient services ($ millions) (required)]],"")</f>
        <v/>
      </c>
    </row>
    <row r="75" spans="1:9">
      <c r="A75" s="332"/>
      <c r="B75" s="332"/>
      <c r="C75" s="332"/>
      <c r="D75" s="332"/>
      <c r="E75" s="332"/>
      <c r="F75" s="333"/>
      <c r="G75" s="334"/>
      <c r="H75" s="334"/>
      <c r="I75" s="389" t="str">
        <f>IFERROR(Table2[[#This Row],[Total private allowed amount for facility inpatient and outpatient services ($ millions) (required)]]/Table2[[#This Row],[Simulated Medicare allowed amount for facility inpatient and outpatient services ($ millions) (required)]],"")</f>
        <v/>
      </c>
    </row>
    <row r="76" spans="1:9">
      <c r="A76" s="332"/>
      <c r="B76" s="332"/>
      <c r="C76" s="332"/>
      <c r="D76" s="332"/>
      <c r="E76" s="332"/>
      <c r="F76" s="333"/>
      <c r="G76" s="334"/>
      <c r="H76" s="334"/>
      <c r="I76" s="389" t="str">
        <f>IFERROR(Table2[[#This Row],[Total private allowed amount for facility inpatient and outpatient services ($ millions) (required)]]/Table2[[#This Row],[Simulated Medicare allowed amount for facility inpatient and outpatient services ($ millions) (required)]],"")</f>
        <v/>
      </c>
    </row>
    <row r="77" spans="1:9">
      <c r="A77" s="332"/>
      <c r="B77" s="332"/>
      <c r="C77" s="332"/>
      <c r="D77" s="332"/>
      <c r="E77" s="332"/>
      <c r="F77" s="333"/>
      <c r="G77" s="336"/>
      <c r="H77" s="336"/>
      <c r="I77" s="389" t="str">
        <f>IFERROR(Table2[[#This Row],[Total private allowed amount for facility inpatient and outpatient services ($ millions) (required)]]/Table2[[#This Row],[Simulated Medicare allowed amount for facility inpatient and outpatient services ($ millions) (required)]],"")</f>
        <v/>
      </c>
    </row>
    <row r="78" spans="1:9">
      <c r="A78" s="332"/>
      <c r="B78" s="332"/>
      <c r="C78" s="332"/>
      <c r="D78" s="332"/>
      <c r="E78" s="332"/>
      <c r="F78" s="333"/>
      <c r="G78" s="336"/>
      <c r="H78" s="336"/>
      <c r="I78" s="389" t="str">
        <f>IFERROR(Table2[[#This Row],[Total private allowed amount for facility inpatient and outpatient services ($ millions) (required)]]/Table2[[#This Row],[Simulated Medicare allowed amount for facility inpatient and outpatient services ($ millions) (required)]],"")</f>
        <v/>
      </c>
    </row>
    <row r="79" spans="1:9" hidden="1">
      <c r="A79" s="50">
        <v>11300</v>
      </c>
      <c r="B79" s="50" t="s">
        <v>250</v>
      </c>
      <c r="C79" s="50" t="s">
        <v>251</v>
      </c>
      <c r="D79" s="50" t="s">
        <v>252</v>
      </c>
      <c r="E79" s="50" t="s">
        <v>253</v>
      </c>
      <c r="F79" s="51" t="s">
        <v>74</v>
      </c>
      <c r="G79" s="52" t="s">
        <v>254</v>
      </c>
      <c r="H79" s="52" t="s">
        <v>254</v>
      </c>
      <c r="I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0" spans="1:9" hidden="1">
      <c r="A80" s="50">
        <v>11302</v>
      </c>
      <c r="B80" s="50" t="s">
        <v>255</v>
      </c>
      <c r="C80" s="50" t="s">
        <v>256</v>
      </c>
      <c r="D80" s="50" t="s">
        <v>252</v>
      </c>
      <c r="E80" s="50" t="s">
        <v>257</v>
      </c>
      <c r="F80" s="51" t="s">
        <v>74</v>
      </c>
      <c r="G80" s="52" t="s">
        <v>254</v>
      </c>
      <c r="H80" s="52" t="s">
        <v>254</v>
      </c>
      <c r="I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1" spans="1:9" hidden="1">
      <c r="A81" s="50">
        <v>11304</v>
      </c>
      <c r="B81" s="50" t="s">
        <v>258</v>
      </c>
      <c r="C81" s="50" t="s">
        <v>259</v>
      </c>
      <c r="D81" s="50" t="s">
        <v>252</v>
      </c>
      <c r="E81" s="50" t="s">
        <v>260</v>
      </c>
      <c r="F81" s="51" t="s">
        <v>74</v>
      </c>
      <c r="G81" s="52" t="s">
        <v>254</v>
      </c>
      <c r="H81" s="52" t="s">
        <v>254</v>
      </c>
      <c r="I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2" spans="1:9" hidden="1">
      <c r="A82" s="50">
        <v>11305</v>
      </c>
      <c r="B82" s="50" t="s">
        <v>261</v>
      </c>
      <c r="C82" s="50" t="s">
        <v>262</v>
      </c>
      <c r="D82" s="50" t="s">
        <v>252</v>
      </c>
      <c r="E82" s="50" t="s">
        <v>263</v>
      </c>
      <c r="F82" s="51" t="s">
        <v>74</v>
      </c>
      <c r="G82" s="52" t="s">
        <v>254</v>
      </c>
      <c r="H82" s="52" t="s">
        <v>254</v>
      </c>
      <c r="I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3" spans="1:9" hidden="1">
      <c r="A83" s="50">
        <v>11306</v>
      </c>
      <c r="B83" s="50" t="s">
        <v>264</v>
      </c>
      <c r="C83" s="50" t="s">
        <v>265</v>
      </c>
      <c r="D83" s="50" t="s">
        <v>252</v>
      </c>
      <c r="E83" s="50" t="s">
        <v>266</v>
      </c>
      <c r="F83" s="51" t="s">
        <v>74</v>
      </c>
      <c r="G83" s="52" t="s">
        <v>254</v>
      </c>
      <c r="H83" s="52" t="s">
        <v>254</v>
      </c>
      <c r="I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4" spans="1:9">
      <c r="A84" s="332"/>
      <c r="B84" s="332"/>
      <c r="C84" s="332"/>
      <c r="D84" s="332"/>
      <c r="E84" s="332"/>
      <c r="F84" s="333"/>
      <c r="G84" s="334"/>
      <c r="H84" s="334"/>
      <c r="I84" s="389" t="str">
        <f>IFERROR(Table2[[#This Row],[Total private allowed amount for facility inpatient and outpatient services ($ millions) (required)]]/Table2[[#This Row],[Simulated Medicare allowed amount for facility inpatient and outpatient services ($ millions) (required)]],"")</f>
        <v/>
      </c>
    </row>
    <row r="85" spans="1:9">
      <c r="A85" s="332"/>
      <c r="B85" s="332"/>
      <c r="C85" s="332"/>
      <c r="D85" s="332"/>
      <c r="E85" s="332"/>
      <c r="F85" s="333"/>
      <c r="G85" s="334"/>
      <c r="H85" s="334"/>
      <c r="I85" s="389" t="str">
        <f>IFERROR(Table2[[#This Row],[Total private allowed amount for facility inpatient and outpatient services ($ millions) (required)]]/Table2[[#This Row],[Simulated Medicare allowed amount for facility inpatient and outpatient services ($ millions) (required)]],"")</f>
        <v/>
      </c>
    </row>
    <row r="86" spans="1:9">
      <c r="A86" s="332"/>
      <c r="B86" s="332"/>
      <c r="C86" s="332"/>
      <c r="D86" s="332"/>
      <c r="E86" s="332"/>
      <c r="F86" s="333"/>
      <c r="G86" s="334"/>
      <c r="H86" s="335"/>
      <c r="I86" s="389" t="str">
        <f>IFERROR(Table2[[#This Row],[Total private allowed amount for facility inpatient and outpatient services ($ millions) (required)]]/Table2[[#This Row],[Simulated Medicare allowed amount for facility inpatient and outpatient services ($ millions) (required)]],"")</f>
        <v/>
      </c>
    </row>
    <row r="87" spans="1:9">
      <c r="A87" s="332"/>
      <c r="B87" s="332"/>
      <c r="C87" s="332"/>
      <c r="D87" s="332"/>
      <c r="E87" s="332"/>
      <c r="F87" s="333"/>
      <c r="G87" s="334"/>
      <c r="H87" s="335"/>
      <c r="I87" s="389" t="str">
        <f>IFERROR(Table2[[#This Row],[Total private allowed amount for facility inpatient and outpatient services ($ millions) (required)]]/Table2[[#This Row],[Simulated Medicare allowed amount for facility inpatient and outpatient services ($ millions) (required)]],"")</f>
        <v/>
      </c>
    </row>
    <row r="88" spans="1:9">
      <c r="A88" s="332"/>
      <c r="B88" s="332"/>
      <c r="C88" s="332"/>
      <c r="D88" s="332"/>
      <c r="E88" s="332"/>
      <c r="F88" s="333"/>
      <c r="G88" s="334"/>
      <c r="H88" s="334"/>
      <c r="I88" s="389" t="str">
        <f>IFERROR(Table2[[#This Row],[Total private allowed amount for facility inpatient and outpatient services ($ millions) (required)]]/Table2[[#This Row],[Simulated Medicare allowed amount for facility inpatient and outpatient services ($ millions) (required)]],"")</f>
        <v/>
      </c>
    </row>
    <row r="89" spans="1:9">
      <c r="A89" s="332"/>
      <c r="B89" s="332"/>
      <c r="C89" s="332"/>
      <c r="D89" s="332"/>
      <c r="E89" s="332"/>
      <c r="F89" s="333"/>
      <c r="G89" s="334"/>
      <c r="H89" s="334"/>
      <c r="I89" s="389" t="str">
        <f>IFERROR(Table2[[#This Row],[Total private allowed amount for facility inpatient and outpatient services ($ millions) (required)]]/Table2[[#This Row],[Simulated Medicare allowed amount for facility inpatient and outpatient services ($ millions) (required)]],"")</f>
        <v/>
      </c>
    </row>
    <row r="90" spans="1:9">
      <c r="A90" s="332"/>
      <c r="B90" s="332"/>
      <c r="C90" s="332"/>
      <c r="D90" s="332"/>
      <c r="E90" s="332"/>
      <c r="F90" s="333"/>
      <c r="G90" s="335"/>
      <c r="H90" s="334"/>
      <c r="I90" s="389" t="str">
        <f>IFERROR(Table2[[#This Row],[Total private allowed amount for facility inpatient and outpatient services ($ millions) (required)]]/Table2[[#This Row],[Simulated Medicare allowed amount for facility inpatient and outpatient services ($ millions) (required)]],"")</f>
        <v/>
      </c>
    </row>
    <row r="91" spans="1:9">
      <c r="A91" s="332"/>
      <c r="B91" s="332"/>
      <c r="C91" s="332"/>
      <c r="D91" s="332"/>
      <c r="E91" s="332"/>
      <c r="F91" s="333"/>
      <c r="G91" s="334"/>
      <c r="H91" s="334"/>
      <c r="I91" s="389" t="str">
        <f>IFERROR(Table2[[#This Row],[Total private allowed amount for facility inpatient and outpatient services ($ millions) (required)]]/Table2[[#This Row],[Simulated Medicare allowed amount for facility inpatient and outpatient services ($ millions) (required)]],"")</f>
        <v/>
      </c>
    </row>
    <row r="92" spans="1:9" hidden="1">
      <c r="A92" s="50">
        <v>21301</v>
      </c>
      <c r="B92" s="50" t="s">
        <v>267</v>
      </c>
      <c r="C92" s="50" t="s">
        <v>268</v>
      </c>
      <c r="D92" s="50" t="s">
        <v>269</v>
      </c>
      <c r="E92" s="50" t="s">
        <v>270</v>
      </c>
      <c r="F92" s="51" t="s">
        <v>74</v>
      </c>
      <c r="G92" s="52" t="s">
        <v>254</v>
      </c>
      <c r="H92" s="52" t="s">
        <v>254</v>
      </c>
      <c r="I9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 spans="1:9" hidden="1">
      <c r="A93" s="50">
        <v>21304</v>
      </c>
      <c r="B93" s="50" t="s">
        <v>271</v>
      </c>
      <c r="C93" s="50" t="s">
        <v>272</v>
      </c>
      <c r="D93" s="50" t="s">
        <v>269</v>
      </c>
      <c r="E93" s="50" t="s">
        <v>273</v>
      </c>
      <c r="F93" s="51" t="s">
        <v>74</v>
      </c>
      <c r="G93" s="52" t="s">
        <v>254</v>
      </c>
      <c r="H93" s="52" t="s">
        <v>254</v>
      </c>
      <c r="I9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4" spans="1:9" hidden="1">
      <c r="A94" s="50">
        <v>21306</v>
      </c>
      <c r="B94" s="50" t="s">
        <v>274</v>
      </c>
      <c r="C94" s="50" t="s">
        <v>275</v>
      </c>
      <c r="D94" s="50" t="s">
        <v>269</v>
      </c>
      <c r="E94" s="50" t="s">
        <v>270</v>
      </c>
      <c r="F94" s="51" t="s">
        <v>74</v>
      </c>
      <c r="G94" s="53">
        <v>2.69</v>
      </c>
      <c r="H94" s="53">
        <v>1.35</v>
      </c>
      <c r="I9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1.9925925925925925</v>
      </c>
    </row>
    <row r="95" spans="1:9" hidden="1">
      <c r="A95" s="50">
        <v>21307</v>
      </c>
      <c r="B95" s="50" t="s">
        <v>276</v>
      </c>
      <c r="C95" s="50" t="s">
        <v>277</v>
      </c>
      <c r="D95" s="50" t="s">
        <v>269</v>
      </c>
      <c r="E95" s="50" t="s">
        <v>253</v>
      </c>
      <c r="F95" s="51" t="s">
        <v>74</v>
      </c>
      <c r="G95" s="52" t="s">
        <v>254</v>
      </c>
      <c r="H95" s="52" t="s">
        <v>254</v>
      </c>
      <c r="I9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6" spans="1:9" hidden="1">
      <c r="A96" s="50">
        <v>21308</v>
      </c>
      <c r="B96" s="50" t="s">
        <v>278</v>
      </c>
      <c r="C96" s="50" t="s">
        <v>279</v>
      </c>
      <c r="D96" s="50" t="s">
        <v>269</v>
      </c>
      <c r="E96" s="50" t="s">
        <v>253</v>
      </c>
      <c r="F96" s="51" t="s">
        <v>74</v>
      </c>
      <c r="G96" s="52" t="s">
        <v>254</v>
      </c>
      <c r="H96" s="52" t="s">
        <v>254</v>
      </c>
      <c r="I9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7" spans="1:9" hidden="1">
      <c r="A97" s="50">
        <v>21309</v>
      </c>
      <c r="B97" s="50" t="s">
        <v>280</v>
      </c>
      <c r="C97" s="50" t="s">
        <v>281</v>
      </c>
      <c r="D97" s="50" t="s">
        <v>269</v>
      </c>
      <c r="E97" s="50" t="s">
        <v>253</v>
      </c>
      <c r="F97" s="51" t="s">
        <v>74</v>
      </c>
      <c r="G97" s="52" t="s">
        <v>254</v>
      </c>
      <c r="H97" s="52" t="s">
        <v>254</v>
      </c>
      <c r="I9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8" spans="1:9" hidden="1">
      <c r="A98" s="50">
        <v>21310</v>
      </c>
      <c r="B98" s="50" t="s">
        <v>282</v>
      </c>
      <c r="C98" s="50" t="s">
        <v>283</v>
      </c>
      <c r="D98" s="50" t="s">
        <v>269</v>
      </c>
      <c r="E98" s="50" t="s">
        <v>253</v>
      </c>
      <c r="F98" s="51" t="s">
        <v>74</v>
      </c>
      <c r="G98" s="52" t="s">
        <v>254</v>
      </c>
      <c r="H98" s="52" t="s">
        <v>254</v>
      </c>
      <c r="I9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9" spans="1:9" hidden="1">
      <c r="A99" s="50">
        <v>21311</v>
      </c>
      <c r="B99" s="50" t="s">
        <v>284</v>
      </c>
      <c r="C99" s="50" t="s">
        <v>285</v>
      </c>
      <c r="D99" s="50" t="s">
        <v>269</v>
      </c>
      <c r="E99" s="50" t="s">
        <v>286</v>
      </c>
      <c r="F99" s="51" t="s">
        <v>74</v>
      </c>
      <c r="G99" s="53">
        <v>5.62</v>
      </c>
      <c r="H99" s="53">
        <v>3.33</v>
      </c>
      <c r="I9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1.6876876876876876</v>
      </c>
    </row>
    <row r="100" spans="1:9" hidden="1">
      <c r="A100" s="50">
        <v>21312</v>
      </c>
      <c r="B100" s="50" t="s">
        <v>287</v>
      </c>
      <c r="C100" s="50" t="s">
        <v>288</v>
      </c>
      <c r="D100" s="50" t="s">
        <v>269</v>
      </c>
      <c r="E100" s="50" t="s">
        <v>253</v>
      </c>
      <c r="F100" s="51" t="s">
        <v>74</v>
      </c>
      <c r="G100" s="52" t="s">
        <v>254</v>
      </c>
      <c r="H100" s="52" t="s">
        <v>254</v>
      </c>
      <c r="I10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01" spans="1:9" hidden="1">
      <c r="A101" s="50">
        <v>21313</v>
      </c>
      <c r="B101" s="50" t="s">
        <v>289</v>
      </c>
      <c r="C101" s="50" t="s">
        <v>290</v>
      </c>
      <c r="D101" s="50" t="s">
        <v>269</v>
      </c>
      <c r="E101" s="50" t="s">
        <v>253</v>
      </c>
      <c r="F101" s="51" t="s">
        <v>74</v>
      </c>
      <c r="G101" s="53">
        <v>2.16</v>
      </c>
      <c r="H101" s="53">
        <v>1.43</v>
      </c>
      <c r="I10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1.5104895104895106</v>
      </c>
    </row>
    <row r="102" spans="1:9" hidden="1">
      <c r="A102" s="50">
        <v>21314</v>
      </c>
      <c r="B102" s="50" t="s">
        <v>291</v>
      </c>
      <c r="C102" s="50" t="s">
        <v>292</v>
      </c>
      <c r="D102" s="50" t="s">
        <v>269</v>
      </c>
      <c r="E102" s="50" t="s">
        <v>273</v>
      </c>
      <c r="F102" s="51" t="s">
        <v>74</v>
      </c>
      <c r="G102" s="53">
        <v>2.94</v>
      </c>
      <c r="H102" s="53">
        <v>3.55</v>
      </c>
      <c r="I10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0.82816901408450705</v>
      </c>
    </row>
    <row r="103" spans="1:9">
      <c r="A103" s="332"/>
      <c r="B103" s="332"/>
      <c r="C103" s="332"/>
      <c r="D103" s="332"/>
      <c r="E103" s="332"/>
      <c r="F103" s="333"/>
      <c r="G103" s="334"/>
      <c r="H103" s="334"/>
      <c r="I103" s="389" t="str">
        <f>IFERROR(Table2[[#This Row],[Total private allowed amount for facility inpatient and outpatient services ($ millions) (required)]]/Table2[[#This Row],[Simulated Medicare allowed amount for facility inpatient and outpatient services ($ millions) (required)]],"")</f>
        <v/>
      </c>
    </row>
    <row r="104" spans="1:9">
      <c r="A104" s="332"/>
      <c r="B104" s="332"/>
      <c r="C104" s="332"/>
      <c r="D104" s="332"/>
      <c r="E104" s="332"/>
      <c r="F104" s="333"/>
      <c r="G104" s="334"/>
      <c r="H104" s="334"/>
      <c r="I104" s="389" t="str">
        <f>IFERROR(Table2[[#This Row],[Total private allowed amount for facility inpatient and outpatient services ($ millions) (required)]]/Table2[[#This Row],[Simulated Medicare allowed amount for facility inpatient and outpatient services ($ millions) (required)]],"")</f>
        <v/>
      </c>
    </row>
    <row r="105" spans="1:9">
      <c r="A105" s="332"/>
      <c r="B105" s="332"/>
      <c r="C105" s="332"/>
      <c r="D105" s="332"/>
      <c r="E105" s="332"/>
      <c r="F105" s="333"/>
      <c r="G105" s="334"/>
      <c r="H105" s="334"/>
      <c r="I105" s="389" t="str">
        <f>IFERROR(Table2[[#This Row],[Total private allowed amount for facility inpatient and outpatient services ($ millions) (required)]]/Table2[[#This Row],[Simulated Medicare allowed amount for facility inpatient and outpatient services ($ millions) (required)]],"")</f>
        <v/>
      </c>
    </row>
    <row r="106" spans="1:9">
      <c r="A106" s="332"/>
      <c r="B106" s="332"/>
      <c r="C106" s="332"/>
      <c r="D106" s="332"/>
      <c r="E106" s="332"/>
      <c r="F106" s="333"/>
      <c r="G106" s="334"/>
      <c r="H106" s="334"/>
      <c r="I106" s="389" t="str">
        <f>IFERROR(Table2[[#This Row],[Total private allowed amount for facility inpatient and outpatient services ($ millions) (required)]]/Table2[[#This Row],[Simulated Medicare allowed amount for facility inpatient and outpatient services ($ millions) (required)]],"")</f>
        <v/>
      </c>
    </row>
    <row r="107" spans="1:9">
      <c r="A107" s="332"/>
      <c r="B107" s="332"/>
      <c r="C107" s="332"/>
      <c r="D107" s="332"/>
      <c r="E107" s="332"/>
      <c r="F107" s="333"/>
      <c r="G107" s="334"/>
      <c r="H107" s="334"/>
      <c r="I107" s="389" t="str">
        <f>IFERROR(Table2[[#This Row],[Total private allowed amount for facility inpatient and outpatient services ($ millions) (required)]]/Table2[[#This Row],[Simulated Medicare allowed amount for facility inpatient and outpatient services ($ millions) (required)]],"")</f>
        <v/>
      </c>
    </row>
    <row r="108" spans="1:9">
      <c r="A108" s="332"/>
      <c r="B108" s="332"/>
      <c r="C108" s="332"/>
      <c r="D108" s="332"/>
      <c r="E108" s="332"/>
      <c r="F108" s="333"/>
      <c r="G108" s="334"/>
      <c r="H108" s="334"/>
      <c r="I108" s="389" t="str">
        <f>IFERROR(Table2[[#This Row],[Total private allowed amount for facility inpatient and outpatient services ($ millions) (required)]]/Table2[[#This Row],[Simulated Medicare allowed amount for facility inpatient and outpatient services ($ millions) (required)]],"")</f>
        <v/>
      </c>
    </row>
    <row r="109" spans="1:9">
      <c r="A109" s="332"/>
      <c r="B109" s="332"/>
      <c r="C109" s="332"/>
      <c r="D109" s="332"/>
      <c r="E109" s="332"/>
      <c r="F109" s="333"/>
      <c r="G109" s="334"/>
      <c r="H109" s="334"/>
      <c r="I109" s="389" t="str">
        <f>IFERROR(Table2[[#This Row],[Total private allowed amount for facility inpatient and outpatient services ($ millions) (required)]]/Table2[[#This Row],[Simulated Medicare allowed amount for facility inpatient and outpatient services ($ millions) (required)]],"")</f>
        <v/>
      </c>
    </row>
    <row r="110" spans="1:9">
      <c r="A110" s="332"/>
      <c r="B110" s="332"/>
      <c r="C110" s="332"/>
      <c r="D110" s="332"/>
      <c r="E110" s="332"/>
      <c r="F110" s="333"/>
      <c r="G110" s="334"/>
      <c r="H110" s="334"/>
      <c r="I110" s="389" t="str">
        <f>IFERROR(Table2[[#This Row],[Total private allowed amount for facility inpatient and outpatient services ($ millions) (required)]]/Table2[[#This Row],[Simulated Medicare allowed amount for facility inpatient and outpatient services ($ millions) (required)]],"")</f>
        <v/>
      </c>
    </row>
    <row r="111" spans="1:9">
      <c r="A111" s="332"/>
      <c r="B111" s="332"/>
      <c r="C111" s="332"/>
      <c r="D111" s="332"/>
      <c r="E111" s="332"/>
      <c r="F111" s="333"/>
      <c r="G111" s="334"/>
      <c r="H111" s="334"/>
      <c r="I111" s="389" t="str">
        <f>IFERROR(Table2[[#This Row],[Total private allowed amount for facility inpatient and outpatient services ($ millions) (required)]]/Table2[[#This Row],[Simulated Medicare allowed amount for facility inpatient and outpatient services ($ millions) (required)]],"")</f>
        <v/>
      </c>
    </row>
    <row r="112" spans="1:9">
      <c r="A112" s="332"/>
      <c r="B112" s="332"/>
      <c r="C112" s="332"/>
      <c r="D112" s="332"/>
      <c r="E112" s="332"/>
      <c r="F112" s="333"/>
      <c r="G112" s="334"/>
      <c r="H112" s="334"/>
      <c r="I112" s="389" t="str">
        <f>IFERROR(Table2[[#This Row],[Total private allowed amount for facility inpatient and outpatient services ($ millions) (required)]]/Table2[[#This Row],[Simulated Medicare allowed amount for facility inpatient and outpatient services ($ millions) (required)]],"")</f>
        <v/>
      </c>
    </row>
    <row r="113" spans="1:9">
      <c r="A113" s="332"/>
      <c r="B113" s="332"/>
      <c r="C113" s="332"/>
      <c r="D113" s="332"/>
      <c r="E113" s="332"/>
      <c r="F113" s="333"/>
      <c r="G113" s="334"/>
      <c r="H113" s="334"/>
      <c r="I113" s="389" t="str">
        <f>IFERROR(Table2[[#This Row],[Total private allowed amount for facility inpatient and outpatient services ($ millions) (required)]]/Table2[[#This Row],[Simulated Medicare allowed amount for facility inpatient and outpatient services ($ millions) (required)]],"")</f>
        <v/>
      </c>
    </row>
    <row r="114" spans="1:9">
      <c r="A114" s="332"/>
      <c r="B114" s="332"/>
      <c r="C114" s="332"/>
      <c r="D114" s="332"/>
      <c r="E114" s="332"/>
      <c r="F114" s="333"/>
      <c r="G114" s="334"/>
      <c r="H114" s="335"/>
      <c r="I114" s="389" t="str">
        <f>IFERROR(Table2[[#This Row],[Total private allowed amount for facility inpatient and outpatient services ($ millions) (required)]]/Table2[[#This Row],[Simulated Medicare allowed amount for facility inpatient and outpatient services ($ millions) (required)]],"")</f>
        <v/>
      </c>
    </row>
    <row r="115" spans="1:9">
      <c r="A115" s="332"/>
      <c r="B115" s="332"/>
      <c r="C115" s="332"/>
      <c r="D115" s="332"/>
      <c r="E115" s="332"/>
      <c r="F115" s="333"/>
      <c r="G115" s="334"/>
      <c r="H115" s="335"/>
      <c r="I115" s="389" t="str">
        <f>IFERROR(Table2[[#This Row],[Total private allowed amount for facility inpatient and outpatient services ($ millions) (required)]]/Table2[[#This Row],[Simulated Medicare allowed amount for facility inpatient and outpatient services ($ millions) (required)]],"")</f>
        <v/>
      </c>
    </row>
    <row r="116" spans="1:9">
      <c r="A116" s="332"/>
      <c r="B116" s="332"/>
      <c r="C116" s="332"/>
      <c r="D116" s="332"/>
      <c r="E116" s="332"/>
      <c r="F116" s="333"/>
      <c r="G116" s="334"/>
      <c r="H116" s="334"/>
      <c r="I116" s="389" t="str">
        <f>IFERROR(Table2[[#This Row],[Total private allowed amount for facility inpatient and outpatient services ($ millions) (required)]]/Table2[[#This Row],[Simulated Medicare allowed amount for facility inpatient and outpatient services ($ millions) (required)]],"")</f>
        <v/>
      </c>
    </row>
    <row r="117" spans="1:9">
      <c r="A117" s="332"/>
      <c r="B117" s="332"/>
      <c r="C117" s="332"/>
      <c r="D117" s="332"/>
      <c r="E117" s="332"/>
      <c r="F117" s="333"/>
      <c r="G117" s="334"/>
      <c r="H117" s="334"/>
      <c r="I117" s="389" t="str">
        <f>IFERROR(Table2[[#This Row],[Total private allowed amount for facility inpatient and outpatient services ($ millions) (required)]]/Table2[[#This Row],[Simulated Medicare allowed amount for facility inpatient and outpatient services ($ millions) (required)]],"")</f>
        <v/>
      </c>
    </row>
    <row r="118" spans="1:9">
      <c r="A118" s="332"/>
      <c r="B118" s="332"/>
      <c r="C118" s="332"/>
      <c r="D118" s="332"/>
      <c r="E118" s="332"/>
      <c r="F118" s="333"/>
      <c r="G118" s="334"/>
      <c r="H118" s="334"/>
      <c r="I118" s="389" t="str">
        <f>IFERROR(Table2[[#This Row],[Total private allowed amount for facility inpatient and outpatient services ($ millions) (required)]]/Table2[[#This Row],[Simulated Medicare allowed amount for facility inpatient and outpatient services ($ millions) (required)]],"")</f>
        <v/>
      </c>
    </row>
    <row r="119" spans="1:9">
      <c r="A119" s="332"/>
      <c r="B119" s="332"/>
      <c r="C119" s="332"/>
      <c r="D119" s="332"/>
      <c r="E119" s="332"/>
      <c r="F119" s="333"/>
      <c r="G119" s="334"/>
      <c r="H119" s="334"/>
      <c r="I119" s="389" t="str">
        <f>IFERROR(Table2[[#This Row],[Total private allowed amount for facility inpatient and outpatient services ($ millions) (required)]]/Table2[[#This Row],[Simulated Medicare allowed amount for facility inpatient and outpatient services ($ millions) (required)]],"")</f>
        <v/>
      </c>
    </row>
    <row r="120" spans="1:9">
      <c r="A120" s="332"/>
      <c r="B120" s="332"/>
      <c r="C120" s="332"/>
      <c r="D120" s="332"/>
      <c r="E120" s="332"/>
      <c r="F120" s="333"/>
      <c r="G120" s="334"/>
      <c r="H120" s="334"/>
      <c r="I120" s="389" t="str">
        <f>IFERROR(Table2[[#This Row],[Total private allowed amount for facility inpatient and outpatient services ($ millions) (required)]]/Table2[[#This Row],[Simulated Medicare allowed amount for facility inpatient and outpatient services ($ millions) (required)]],"")</f>
        <v/>
      </c>
    </row>
    <row r="121" spans="1:9">
      <c r="A121" s="332"/>
      <c r="B121" s="332"/>
      <c r="C121" s="332"/>
      <c r="D121" s="332"/>
      <c r="E121" s="332"/>
      <c r="F121" s="333"/>
      <c r="G121" s="334"/>
      <c r="H121" s="334"/>
      <c r="I121" s="389" t="str">
        <f>IFERROR(Table2[[#This Row],[Total private allowed amount for facility inpatient and outpatient services ($ millions) (required)]]/Table2[[#This Row],[Simulated Medicare allowed amount for facility inpatient and outpatient services ($ millions) (required)]],"")</f>
        <v/>
      </c>
    </row>
    <row r="122" spans="1:9">
      <c r="A122" s="332"/>
      <c r="B122" s="332"/>
      <c r="C122" s="332"/>
      <c r="D122" s="332"/>
      <c r="E122" s="332"/>
      <c r="F122" s="333"/>
      <c r="G122" s="334"/>
      <c r="H122" s="334"/>
      <c r="I122" s="389" t="str">
        <f>IFERROR(Table2[[#This Row],[Total private allowed amount for facility inpatient and outpatient services ($ millions) (required)]]/Table2[[#This Row],[Simulated Medicare allowed amount for facility inpatient and outpatient services ($ millions) (required)]],"")</f>
        <v/>
      </c>
    </row>
    <row r="123" spans="1:9">
      <c r="A123" s="332"/>
      <c r="B123" s="332"/>
      <c r="C123" s="332"/>
      <c r="D123" s="332"/>
      <c r="E123" s="332"/>
      <c r="F123" s="333"/>
      <c r="G123" s="334"/>
      <c r="H123" s="334"/>
      <c r="I123" s="389" t="str">
        <f>IFERROR(Table2[[#This Row],[Total private allowed amount for facility inpatient and outpatient services ($ millions) (required)]]/Table2[[#This Row],[Simulated Medicare allowed amount for facility inpatient and outpatient services ($ millions) (required)]],"")</f>
        <v/>
      </c>
    </row>
    <row r="124" spans="1:9">
      <c r="A124" s="332"/>
      <c r="B124" s="332"/>
      <c r="C124" s="332"/>
      <c r="D124" s="332"/>
      <c r="E124" s="332"/>
      <c r="F124" s="333"/>
      <c r="G124" s="334"/>
      <c r="H124" s="334"/>
      <c r="I124" s="389" t="str">
        <f>IFERROR(Table2[[#This Row],[Total private allowed amount for facility inpatient and outpatient services ($ millions) (required)]]/Table2[[#This Row],[Simulated Medicare allowed amount for facility inpatient and outpatient services ($ millions) (required)]],"")</f>
        <v/>
      </c>
    </row>
    <row r="125" spans="1:9">
      <c r="A125" s="332"/>
      <c r="B125" s="332"/>
      <c r="C125" s="332"/>
      <c r="D125" s="332"/>
      <c r="E125" s="332"/>
      <c r="F125" s="333"/>
      <c r="G125" s="336"/>
      <c r="H125" s="336"/>
      <c r="I125" s="389" t="str">
        <f>IFERROR(Table2[[#This Row],[Total private allowed amount for facility inpatient and outpatient services ($ millions) (required)]]/Table2[[#This Row],[Simulated Medicare allowed amount for facility inpatient and outpatient services ($ millions) (required)]],"")</f>
        <v/>
      </c>
    </row>
    <row r="126" spans="1:9">
      <c r="A126" s="332"/>
      <c r="B126" s="332"/>
      <c r="C126" s="332"/>
      <c r="D126" s="332"/>
      <c r="E126" s="332"/>
      <c r="F126" s="333"/>
      <c r="G126" s="334"/>
      <c r="H126" s="334"/>
      <c r="I126" s="389" t="str">
        <f>IFERROR(Table2[[#This Row],[Total private allowed amount for facility inpatient and outpatient services ($ millions) (required)]]/Table2[[#This Row],[Simulated Medicare allowed amount for facility inpatient and outpatient services ($ millions) (required)]],"")</f>
        <v/>
      </c>
    </row>
    <row r="127" spans="1:9">
      <c r="A127" s="332"/>
      <c r="B127" s="332"/>
      <c r="C127" s="332"/>
      <c r="D127" s="332"/>
      <c r="E127" s="332"/>
      <c r="F127" s="333"/>
      <c r="G127" s="336"/>
      <c r="H127" s="336"/>
      <c r="I127" s="389" t="str">
        <f>IFERROR(Table2[[#This Row],[Total private allowed amount for facility inpatient and outpatient services ($ millions) (required)]]/Table2[[#This Row],[Simulated Medicare allowed amount for facility inpatient and outpatient services ($ millions) (required)]],"")</f>
        <v/>
      </c>
    </row>
    <row r="128" spans="1:9">
      <c r="A128" s="332"/>
      <c r="B128" s="332"/>
      <c r="C128" s="332"/>
      <c r="D128" s="332"/>
      <c r="E128" s="332"/>
      <c r="F128" s="333"/>
      <c r="G128" s="334"/>
      <c r="H128" s="334"/>
      <c r="I128" s="389" t="str">
        <f>IFERROR(Table2[[#This Row],[Total private allowed amount for facility inpatient and outpatient services ($ millions) (required)]]/Table2[[#This Row],[Simulated Medicare allowed amount for facility inpatient and outpatient services ($ millions) (required)]],"")</f>
        <v/>
      </c>
    </row>
    <row r="129" spans="1:9">
      <c r="A129" s="332"/>
      <c r="B129" s="332"/>
      <c r="C129" s="332"/>
      <c r="D129" s="332"/>
      <c r="E129" s="332"/>
      <c r="F129" s="333"/>
      <c r="G129" s="334"/>
      <c r="H129" s="334"/>
      <c r="I129" s="389" t="str">
        <f>IFERROR(Table2[[#This Row],[Total private allowed amount for facility inpatient and outpatient services ($ millions) (required)]]/Table2[[#This Row],[Simulated Medicare allowed amount for facility inpatient and outpatient services ($ millions) (required)]],"")</f>
        <v/>
      </c>
    </row>
    <row r="130" spans="1:9">
      <c r="A130" s="332"/>
      <c r="B130" s="332"/>
      <c r="C130" s="332"/>
      <c r="D130" s="332"/>
      <c r="E130" s="332"/>
      <c r="F130" s="333"/>
      <c r="G130" s="336"/>
      <c r="H130" s="336"/>
      <c r="I130" s="389" t="str">
        <f>IFERROR(Table2[[#This Row],[Total private allowed amount for facility inpatient and outpatient services ($ millions) (required)]]/Table2[[#This Row],[Simulated Medicare allowed amount for facility inpatient and outpatient services ($ millions) (required)]],"")</f>
        <v/>
      </c>
    </row>
    <row r="131" spans="1:9">
      <c r="A131" s="332"/>
      <c r="B131" s="332"/>
      <c r="C131" s="332"/>
      <c r="D131" s="332"/>
      <c r="E131" s="332"/>
      <c r="F131" s="333"/>
      <c r="G131" s="334"/>
      <c r="H131" s="334"/>
      <c r="I131" s="389" t="str">
        <f>IFERROR(Table2[[#This Row],[Total private allowed amount for facility inpatient and outpatient services ($ millions) (required)]]/Table2[[#This Row],[Simulated Medicare allowed amount for facility inpatient and outpatient services ($ millions) (required)]],"")</f>
        <v/>
      </c>
    </row>
    <row r="132" spans="1:9">
      <c r="A132" s="332"/>
      <c r="B132" s="332"/>
      <c r="C132" s="332"/>
      <c r="D132" s="332"/>
      <c r="E132" s="332"/>
      <c r="F132" s="333"/>
      <c r="G132" s="334"/>
      <c r="H132" s="334"/>
      <c r="I132" s="389" t="str">
        <f>IFERROR(Table2[[#This Row],[Total private allowed amount for facility inpatient and outpatient services ($ millions) (required)]]/Table2[[#This Row],[Simulated Medicare allowed amount for facility inpatient and outpatient services ($ millions) (required)]],"")</f>
        <v/>
      </c>
    </row>
    <row r="133" spans="1:9">
      <c r="A133" s="332"/>
      <c r="B133" s="332"/>
      <c r="C133" s="332"/>
      <c r="D133" s="332"/>
      <c r="E133" s="332"/>
      <c r="F133" s="333"/>
      <c r="G133" s="334"/>
      <c r="H133" s="334"/>
      <c r="I133" s="389" t="str">
        <f>IFERROR(Table2[[#This Row],[Total private allowed amount for facility inpatient and outpatient services ($ millions) (required)]]/Table2[[#This Row],[Simulated Medicare allowed amount for facility inpatient and outpatient services ($ millions) (required)]],"")</f>
        <v/>
      </c>
    </row>
    <row r="134" spans="1:9">
      <c r="A134" s="332"/>
      <c r="B134" s="332"/>
      <c r="C134" s="332"/>
      <c r="D134" s="332"/>
      <c r="E134" s="332"/>
      <c r="F134" s="333"/>
      <c r="G134" s="334"/>
      <c r="H134" s="334"/>
      <c r="I134" s="389" t="str">
        <f>IFERROR(Table2[[#This Row],[Total private allowed amount for facility inpatient and outpatient services ($ millions) (required)]]/Table2[[#This Row],[Simulated Medicare allowed amount for facility inpatient and outpatient services ($ millions) (required)]],"")</f>
        <v/>
      </c>
    </row>
    <row r="135" spans="1:9">
      <c r="A135" s="332"/>
      <c r="B135" s="332"/>
      <c r="C135" s="332"/>
      <c r="D135" s="332"/>
      <c r="E135" s="332"/>
      <c r="F135" s="333"/>
      <c r="G135" s="335"/>
      <c r="H135" s="334"/>
      <c r="I135" s="389" t="str">
        <f>IFERROR(Table2[[#This Row],[Total private allowed amount for facility inpatient and outpatient services ($ millions) (required)]]/Table2[[#This Row],[Simulated Medicare allowed amount for facility inpatient and outpatient services ($ millions) (required)]],"")</f>
        <v/>
      </c>
    </row>
    <row r="136" spans="1:9">
      <c r="A136" s="332"/>
      <c r="B136" s="332"/>
      <c r="C136" s="332"/>
      <c r="D136" s="332"/>
      <c r="E136" s="332"/>
      <c r="F136" s="333"/>
      <c r="G136" s="334"/>
      <c r="H136" s="334"/>
      <c r="I136" s="389" t="str">
        <f>IFERROR(Table2[[#This Row],[Total private allowed amount for facility inpatient and outpatient services ($ millions) (required)]]/Table2[[#This Row],[Simulated Medicare allowed amount for facility inpatient and outpatient services ($ millions) (required)]],"")</f>
        <v/>
      </c>
    </row>
    <row r="137" spans="1:9">
      <c r="A137" s="332"/>
      <c r="B137" s="332"/>
      <c r="C137" s="332"/>
      <c r="D137" s="332"/>
      <c r="E137" s="332"/>
      <c r="F137" s="333"/>
      <c r="G137" s="334"/>
      <c r="H137" s="334"/>
      <c r="I137" s="389" t="str">
        <f>IFERROR(Table2[[#This Row],[Total private allowed amount for facility inpatient and outpatient services ($ millions) (required)]]/Table2[[#This Row],[Simulated Medicare allowed amount for facility inpatient and outpatient services ($ millions) (required)]],"")</f>
        <v/>
      </c>
    </row>
    <row r="138" spans="1:9">
      <c r="A138" s="332"/>
      <c r="B138" s="332"/>
      <c r="C138" s="332"/>
      <c r="D138" s="332"/>
      <c r="E138" s="332"/>
      <c r="F138" s="333"/>
      <c r="G138" s="334"/>
      <c r="H138" s="334"/>
      <c r="I138" s="389" t="str">
        <f>IFERROR(Table2[[#This Row],[Total private allowed amount for facility inpatient and outpatient services ($ millions) (required)]]/Table2[[#This Row],[Simulated Medicare allowed amount for facility inpatient and outpatient services ($ millions) (required)]],"")</f>
        <v/>
      </c>
    </row>
    <row r="139" spans="1:9">
      <c r="A139" s="332"/>
      <c r="B139" s="332"/>
      <c r="C139" s="332"/>
      <c r="D139" s="332"/>
      <c r="E139" s="332"/>
      <c r="F139" s="333"/>
      <c r="G139" s="334"/>
      <c r="H139" s="334"/>
      <c r="I139" s="389" t="str">
        <f>IFERROR(Table2[[#This Row],[Total private allowed amount for facility inpatient and outpatient services ($ millions) (required)]]/Table2[[#This Row],[Simulated Medicare allowed amount for facility inpatient and outpatient services ($ millions) (required)]],"")</f>
        <v/>
      </c>
    </row>
    <row r="140" spans="1:9">
      <c r="A140" s="332"/>
      <c r="B140" s="332"/>
      <c r="C140" s="332"/>
      <c r="D140" s="332"/>
      <c r="E140" s="332"/>
      <c r="F140" s="333"/>
      <c r="G140" s="334"/>
      <c r="H140" s="334"/>
      <c r="I140" s="389" t="str">
        <f>IFERROR(Table2[[#This Row],[Total private allowed amount for facility inpatient and outpatient services ($ millions) (required)]]/Table2[[#This Row],[Simulated Medicare allowed amount for facility inpatient and outpatient services ($ millions) (required)]],"")</f>
        <v/>
      </c>
    </row>
    <row r="141" spans="1:9">
      <c r="A141" s="332"/>
      <c r="B141" s="332"/>
      <c r="C141" s="332"/>
      <c r="D141" s="332"/>
      <c r="E141" s="332"/>
      <c r="F141" s="333"/>
      <c r="G141" s="334"/>
      <c r="H141" s="334"/>
      <c r="I141" s="389" t="str">
        <f>IFERROR(Table2[[#This Row],[Total private allowed amount for facility inpatient and outpatient services ($ millions) (required)]]/Table2[[#This Row],[Simulated Medicare allowed amount for facility inpatient and outpatient services ($ millions) (required)]],"")</f>
        <v/>
      </c>
    </row>
    <row r="142" spans="1:9">
      <c r="A142" s="332"/>
      <c r="B142" s="332"/>
      <c r="C142" s="332"/>
      <c r="D142" s="332"/>
      <c r="E142" s="332"/>
      <c r="F142" s="333"/>
      <c r="G142" s="336"/>
      <c r="H142" s="336"/>
      <c r="I142" s="389" t="str">
        <f>IFERROR(Table2[[#This Row],[Total private allowed amount for facility inpatient and outpatient services ($ millions) (required)]]/Table2[[#This Row],[Simulated Medicare allowed amount for facility inpatient and outpatient services ($ millions) (required)]],"")</f>
        <v/>
      </c>
    </row>
    <row r="143" spans="1:9">
      <c r="A143" s="332"/>
      <c r="B143" s="332"/>
      <c r="C143" s="332"/>
      <c r="D143" s="332"/>
      <c r="E143" s="332"/>
      <c r="F143" s="333"/>
      <c r="G143" s="334"/>
      <c r="H143" s="334"/>
      <c r="I143" s="389" t="str">
        <f>IFERROR(Table2[[#This Row],[Total private allowed amount for facility inpatient and outpatient services ($ millions) (required)]]/Table2[[#This Row],[Simulated Medicare allowed amount for facility inpatient and outpatient services ($ millions) (required)]],"")</f>
        <v/>
      </c>
    </row>
    <row r="144" spans="1:9">
      <c r="A144" s="332"/>
      <c r="B144" s="332"/>
      <c r="C144" s="332"/>
      <c r="D144" s="332"/>
      <c r="E144" s="332"/>
      <c r="F144" s="333"/>
      <c r="G144" s="334"/>
      <c r="H144" s="334"/>
      <c r="I144" s="389" t="str">
        <f>IFERROR(Table2[[#This Row],[Total private allowed amount for facility inpatient and outpatient services ($ millions) (required)]]/Table2[[#This Row],[Simulated Medicare allowed amount for facility inpatient and outpatient services ($ millions) (required)]],"")</f>
        <v/>
      </c>
    </row>
    <row r="145" spans="1:9">
      <c r="A145" s="332"/>
      <c r="B145" s="332"/>
      <c r="C145" s="332"/>
      <c r="D145" s="332"/>
      <c r="E145" s="332"/>
      <c r="F145" s="333"/>
      <c r="G145" s="334"/>
      <c r="H145" s="335"/>
      <c r="I145" s="389" t="str">
        <f>IFERROR(Table2[[#This Row],[Total private allowed amount for facility inpatient and outpatient services ($ millions) (required)]]/Table2[[#This Row],[Simulated Medicare allowed amount for facility inpatient and outpatient services ($ millions) (required)]],"")</f>
        <v/>
      </c>
    </row>
    <row r="146" spans="1:9">
      <c r="A146" s="332"/>
      <c r="B146" s="332"/>
      <c r="C146" s="332"/>
      <c r="D146" s="332"/>
      <c r="E146" s="332"/>
      <c r="F146" s="333"/>
      <c r="G146" s="334"/>
      <c r="H146" s="334"/>
      <c r="I146" s="389" t="str">
        <f>IFERROR(Table2[[#This Row],[Total private allowed amount for facility inpatient and outpatient services ($ millions) (required)]]/Table2[[#This Row],[Simulated Medicare allowed amount for facility inpatient and outpatient services ($ millions) (required)]],"")</f>
        <v/>
      </c>
    </row>
    <row r="147" spans="1:9">
      <c r="A147" s="332"/>
      <c r="B147" s="332"/>
      <c r="C147" s="332"/>
      <c r="D147" s="332"/>
      <c r="E147" s="332"/>
      <c r="F147" s="333"/>
      <c r="G147" s="334"/>
      <c r="H147" s="334"/>
      <c r="I147" s="389" t="str">
        <f>IFERROR(Table2[[#This Row],[Total private allowed amount for facility inpatient and outpatient services ($ millions) (required)]]/Table2[[#This Row],[Simulated Medicare allowed amount for facility inpatient and outpatient services ($ millions) (required)]],"")</f>
        <v/>
      </c>
    </row>
    <row r="148" spans="1:9">
      <c r="A148" s="332"/>
      <c r="B148" s="332"/>
      <c r="C148" s="332"/>
      <c r="D148" s="332"/>
      <c r="E148" s="332"/>
      <c r="F148" s="333"/>
      <c r="G148" s="334"/>
      <c r="H148" s="334"/>
      <c r="I148" s="389" t="str">
        <f>IFERROR(Table2[[#This Row],[Total private allowed amount for facility inpatient and outpatient services ($ millions) (required)]]/Table2[[#This Row],[Simulated Medicare allowed amount for facility inpatient and outpatient services ($ millions) (required)]],"")</f>
        <v/>
      </c>
    </row>
    <row r="149" spans="1:9">
      <c r="A149" s="332"/>
      <c r="B149" s="332"/>
      <c r="C149" s="332"/>
      <c r="D149" s="332"/>
      <c r="E149" s="332"/>
      <c r="F149" s="333"/>
      <c r="G149" s="334"/>
      <c r="H149" s="335"/>
      <c r="I149" s="389" t="str">
        <f>IFERROR(Table2[[#This Row],[Total private allowed amount for facility inpatient and outpatient services ($ millions) (required)]]/Table2[[#This Row],[Simulated Medicare allowed amount for facility inpatient and outpatient services ($ millions) (required)]],"")</f>
        <v/>
      </c>
    </row>
    <row r="150" spans="1:9">
      <c r="A150" s="332"/>
      <c r="B150" s="332"/>
      <c r="C150" s="332"/>
      <c r="D150" s="332"/>
      <c r="E150" s="332"/>
      <c r="F150" s="333"/>
      <c r="G150" s="334"/>
      <c r="H150" s="334"/>
      <c r="I150" s="389" t="str">
        <f>IFERROR(Table2[[#This Row],[Total private allowed amount for facility inpatient and outpatient services ($ millions) (required)]]/Table2[[#This Row],[Simulated Medicare allowed amount for facility inpatient and outpatient services ($ millions) (required)]],"")</f>
        <v/>
      </c>
    </row>
    <row r="151" spans="1:9">
      <c r="A151" s="332"/>
      <c r="B151" s="332"/>
      <c r="C151" s="332"/>
      <c r="D151" s="332"/>
      <c r="E151" s="332"/>
      <c r="F151" s="333"/>
      <c r="G151" s="334"/>
      <c r="H151" s="334"/>
      <c r="I151" s="389" t="str">
        <f>IFERROR(Table2[[#This Row],[Total private allowed amount for facility inpatient and outpatient services ($ millions) (required)]]/Table2[[#This Row],[Simulated Medicare allowed amount for facility inpatient and outpatient services ($ millions) (required)]],"")</f>
        <v/>
      </c>
    </row>
    <row r="152" spans="1:9" hidden="1">
      <c r="A152" s="50">
        <v>31300</v>
      </c>
      <c r="B152" s="50" t="s">
        <v>293</v>
      </c>
      <c r="C152" s="50" t="s">
        <v>294</v>
      </c>
      <c r="D152" s="50" t="s">
        <v>295</v>
      </c>
      <c r="E152" s="50" t="s">
        <v>253</v>
      </c>
      <c r="F152" s="51" t="s">
        <v>74</v>
      </c>
      <c r="G152" s="52" t="s">
        <v>254</v>
      </c>
      <c r="H152" s="52" t="s">
        <v>254</v>
      </c>
      <c r="I15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3" spans="1:9" hidden="1">
      <c r="A153" s="50">
        <v>31301</v>
      </c>
      <c r="B153" s="50" t="s">
        <v>296</v>
      </c>
      <c r="C153" s="50" t="s">
        <v>297</v>
      </c>
      <c r="D153" s="50" t="s">
        <v>295</v>
      </c>
      <c r="E153" s="50" t="s">
        <v>298</v>
      </c>
      <c r="F153" s="51" t="s">
        <v>74</v>
      </c>
      <c r="G153" s="52" t="s">
        <v>254</v>
      </c>
      <c r="H153" s="52" t="s">
        <v>254</v>
      </c>
      <c r="I15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4" spans="1:9" hidden="1">
      <c r="A154" s="50">
        <v>31302</v>
      </c>
      <c r="B154" s="50" t="s">
        <v>299</v>
      </c>
      <c r="C154" s="50" t="s">
        <v>300</v>
      </c>
      <c r="D154" s="50" t="s">
        <v>295</v>
      </c>
      <c r="E154" s="50" t="s">
        <v>298</v>
      </c>
      <c r="F154" s="51" t="s">
        <v>74</v>
      </c>
      <c r="G154" s="52" t="s">
        <v>254</v>
      </c>
      <c r="H154" s="52" t="s">
        <v>254</v>
      </c>
      <c r="I15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5" spans="1:9" hidden="1">
      <c r="A155" s="50">
        <v>31304</v>
      </c>
      <c r="B155" s="50" t="s">
        <v>301</v>
      </c>
      <c r="C155" s="50" t="s">
        <v>302</v>
      </c>
      <c r="D155" s="50" t="s">
        <v>295</v>
      </c>
      <c r="E155" s="50" t="s">
        <v>303</v>
      </c>
      <c r="F155" s="51" t="s">
        <v>74</v>
      </c>
      <c r="G155" s="54">
        <v>0.2</v>
      </c>
      <c r="H155" s="53">
        <v>0.34</v>
      </c>
      <c r="I15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0.58823529411764708</v>
      </c>
    </row>
    <row r="156" spans="1:9" hidden="1">
      <c r="A156" s="50">
        <v>31305</v>
      </c>
      <c r="B156" s="50" t="s">
        <v>304</v>
      </c>
      <c r="C156" s="50" t="s">
        <v>305</v>
      </c>
      <c r="D156" s="50" t="s">
        <v>295</v>
      </c>
      <c r="E156" s="50" t="s">
        <v>253</v>
      </c>
      <c r="F156" s="51" t="s">
        <v>74</v>
      </c>
      <c r="G156" s="52" t="s">
        <v>254</v>
      </c>
      <c r="H156" s="52" t="s">
        <v>254</v>
      </c>
      <c r="I1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7" spans="1:9" hidden="1">
      <c r="A157" s="50">
        <v>31307</v>
      </c>
      <c r="B157" s="50" t="s">
        <v>306</v>
      </c>
      <c r="C157" s="50" t="s">
        <v>307</v>
      </c>
      <c r="D157" s="50" t="s">
        <v>295</v>
      </c>
      <c r="E157" s="50" t="s">
        <v>253</v>
      </c>
      <c r="F157" s="51" t="s">
        <v>74</v>
      </c>
      <c r="G157" s="52" t="s">
        <v>254</v>
      </c>
      <c r="H157" s="52" t="s">
        <v>254</v>
      </c>
      <c r="I1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8" spans="1:9" hidden="1">
      <c r="A158" s="50">
        <v>31309</v>
      </c>
      <c r="B158" s="50" t="s">
        <v>308</v>
      </c>
      <c r="C158" s="50" t="s">
        <v>309</v>
      </c>
      <c r="D158" s="50" t="s">
        <v>295</v>
      </c>
      <c r="E158" s="50" t="s">
        <v>253</v>
      </c>
      <c r="F158" s="51" t="s">
        <v>74</v>
      </c>
      <c r="G158" s="52" t="s">
        <v>254</v>
      </c>
      <c r="H158" s="52" t="s">
        <v>254</v>
      </c>
      <c r="I1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9" spans="1:9" hidden="1">
      <c r="A159" s="50">
        <v>31311</v>
      </c>
      <c r="B159" s="50" t="s">
        <v>310</v>
      </c>
      <c r="C159" s="50" t="s">
        <v>311</v>
      </c>
      <c r="D159" s="50" t="s">
        <v>295</v>
      </c>
      <c r="E159" s="50" t="s">
        <v>253</v>
      </c>
      <c r="F159" s="51" t="s">
        <v>74</v>
      </c>
      <c r="G159" s="53">
        <v>0.91</v>
      </c>
      <c r="H159" s="53">
        <v>0.28000000000000003</v>
      </c>
      <c r="I15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3.25</v>
      </c>
    </row>
    <row r="160" spans="1:9" hidden="1">
      <c r="A160" s="50">
        <v>31312</v>
      </c>
      <c r="B160" s="50" t="s">
        <v>312</v>
      </c>
      <c r="C160" s="50" t="s">
        <v>313</v>
      </c>
      <c r="D160" s="50" t="s">
        <v>295</v>
      </c>
      <c r="E160" s="50" t="s">
        <v>253</v>
      </c>
      <c r="F160" s="51" t="s">
        <v>74</v>
      </c>
      <c r="G160" s="52" t="s">
        <v>254</v>
      </c>
      <c r="H160" s="52" t="s">
        <v>254</v>
      </c>
      <c r="I1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1" spans="1:9" hidden="1">
      <c r="A161" s="50">
        <v>31313</v>
      </c>
      <c r="B161" s="50" t="s">
        <v>314</v>
      </c>
      <c r="C161" s="50" t="s">
        <v>315</v>
      </c>
      <c r="D161" s="50" t="s">
        <v>295</v>
      </c>
      <c r="E161" s="50" t="s">
        <v>316</v>
      </c>
      <c r="F161" s="51" t="s">
        <v>74</v>
      </c>
      <c r="G161" s="52" t="s">
        <v>254</v>
      </c>
      <c r="H161" s="52" t="s">
        <v>254</v>
      </c>
      <c r="I1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2" spans="1:9" hidden="1">
      <c r="A162" s="50">
        <v>31314</v>
      </c>
      <c r="B162" s="50" t="s">
        <v>317</v>
      </c>
      <c r="C162" s="50" t="s">
        <v>318</v>
      </c>
      <c r="D162" s="50" t="s">
        <v>295</v>
      </c>
      <c r="E162" s="50" t="s">
        <v>253</v>
      </c>
      <c r="F162" s="51" t="s">
        <v>74</v>
      </c>
      <c r="G162" s="53">
        <v>0.55000000000000004</v>
      </c>
      <c r="H162" s="53">
        <v>0.18</v>
      </c>
      <c r="I16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3.0555555555555558</v>
      </c>
    </row>
    <row r="163" spans="1:9" hidden="1">
      <c r="A163" s="50">
        <v>31315</v>
      </c>
      <c r="B163" s="50" t="s">
        <v>319</v>
      </c>
      <c r="C163" s="50" t="s">
        <v>320</v>
      </c>
      <c r="D163" s="50" t="s">
        <v>295</v>
      </c>
      <c r="E163" s="50" t="s">
        <v>253</v>
      </c>
      <c r="F163" s="51" t="s">
        <v>74</v>
      </c>
      <c r="G163" s="52" t="s">
        <v>254</v>
      </c>
      <c r="H163" s="52" t="s">
        <v>254</v>
      </c>
      <c r="I1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4" spans="1:9" hidden="1">
      <c r="A164" s="50">
        <v>31317</v>
      </c>
      <c r="B164" s="50" t="s">
        <v>321</v>
      </c>
      <c r="C164" s="50" t="s">
        <v>307</v>
      </c>
      <c r="D164" s="50" t="s">
        <v>295</v>
      </c>
      <c r="E164" s="50" t="s">
        <v>253</v>
      </c>
      <c r="F164" s="51" t="s">
        <v>74</v>
      </c>
      <c r="G164" s="53">
        <v>0.64</v>
      </c>
      <c r="H164" s="53">
        <v>0.36</v>
      </c>
      <c r="I16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1.7777777777777779</v>
      </c>
    </row>
    <row r="165" spans="1:9" hidden="1">
      <c r="A165" s="50">
        <v>31318</v>
      </c>
      <c r="B165" s="50" t="s">
        <v>322</v>
      </c>
      <c r="C165" s="50" t="s">
        <v>323</v>
      </c>
      <c r="D165" s="50" t="s">
        <v>295</v>
      </c>
      <c r="E165" s="50" t="s">
        <v>303</v>
      </c>
      <c r="F165" s="51" t="s">
        <v>74</v>
      </c>
      <c r="G165" s="53">
        <v>0.48</v>
      </c>
      <c r="H165" s="53">
        <v>0.33</v>
      </c>
      <c r="I16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1.4545454545454544</v>
      </c>
    </row>
    <row r="166" spans="1:9">
      <c r="A166" s="332"/>
      <c r="B166" s="332"/>
      <c r="C166" s="332"/>
      <c r="D166" s="332"/>
      <c r="E166" s="332"/>
      <c r="F166" s="333"/>
      <c r="G166" s="336"/>
      <c r="H166" s="334"/>
      <c r="I166" s="389" t="str">
        <f>IFERROR(Table2[[#This Row],[Total private allowed amount for facility inpatient and outpatient services ($ millions) (required)]]/Table2[[#This Row],[Simulated Medicare allowed amount for facility inpatient and outpatient services ($ millions) (required)]],"")</f>
        <v/>
      </c>
    </row>
    <row r="167" spans="1:9">
      <c r="A167" s="332"/>
      <c r="B167" s="332"/>
      <c r="C167" s="332"/>
      <c r="D167" s="332"/>
      <c r="E167" s="332"/>
      <c r="F167" s="333"/>
      <c r="G167" s="334"/>
      <c r="H167" s="334"/>
      <c r="I167" s="389" t="str">
        <f>IFERROR(Table2[[#This Row],[Total private allowed amount for facility inpatient and outpatient services ($ millions) (required)]]/Table2[[#This Row],[Simulated Medicare allowed amount for facility inpatient and outpatient services ($ millions) (required)]],"")</f>
        <v/>
      </c>
    </row>
    <row r="168" spans="1:9">
      <c r="A168" s="332"/>
      <c r="B168" s="332"/>
      <c r="C168" s="332"/>
      <c r="D168" s="332"/>
      <c r="E168" s="332"/>
      <c r="F168" s="333"/>
      <c r="G168" s="334"/>
      <c r="H168" s="334"/>
      <c r="I168" s="389" t="str">
        <f>IFERROR(Table2[[#This Row],[Total private allowed amount for facility inpatient and outpatient services ($ millions) (required)]]/Table2[[#This Row],[Simulated Medicare allowed amount for facility inpatient and outpatient services ($ millions) (required)]],"")</f>
        <v/>
      </c>
    </row>
    <row r="169" spans="1:9">
      <c r="A169" s="332"/>
      <c r="B169" s="332"/>
      <c r="C169" s="332"/>
      <c r="D169" s="332"/>
      <c r="E169" s="332"/>
      <c r="F169" s="333"/>
      <c r="G169" s="334"/>
      <c r="H169" s="334"/>
      <c r="I169" s="389" t="str">
        <f>IFERROR(Table2[[#This Row],[Total private allowed amount for facility inpatient and outpatient services ($ millions) (required)]]/Table2[[#This Row],[Simulated Medicare allowed amount for facility inpatient and outpatient services ($ millions) (required)]],"")</f>
        <v/>
      </c>
    </row>
    <row r="170" spans="1:9">
      <c r="A170" s="332"/>
      <c r="B170" s="332"/>
      <c r="C170" s="332"/>
      <c r="D170" s="332"/>
      <c r="E170" s="332"/>
      <c r="F170" s="333"/>
      <c r="G170" s="334"/>
      <c r="H170" s="334"/>
      <c r="I170" s="389" t="str">
        <f>IFERROR(Table2[[#This Row],[Total private allowed amount for facility inpatient and outpatient services ($ millions) (required)]]/Table2[[#This Row],[Simulated Medicare allowed amount for facility inpatient and outpatient services ($ millions) (required)]],"")</f>
        <v/>
      </c>
    </row>
    <row r="171" spans="1:9">
      <c r="A171" s="332"/>
      <c r="B171" s="332"/>
      <c r="C171" s="332"/>
      <c r="D171" s="332"/>
      <c r="E171" s="332"/>
      <c r="F171" s="333"/>
      <c r="G171" s="334"/>
      <c r="H171" s="334"/>
      <c r="I171" s="389" t="str">
        <f>IFERROR(Table2[[#This Row],[Total private allowed amount for facility inpatient and outpatient services ($ millions) (required)]]/Table2[[#This Row],[Simulated Medicare allowed amount for facility inpatient and outpatient services ($ millions) (required)]],"")</f>
        <v/>
      </c>
    </row>
    <row r="172" spans="1:9">
      <c r="A172" s="332"/>
      <c r="B172" s="332"/>
      <c r="C172" s="332"/>
      <c r="D172" s="332"/>
      <c r="E172" s="332"/>
      <c r="F172" s="333"/>
      <c r="G172" s="334"/>
      <c r="H172" s="334"/>
      <c r="I172" s="389" t="str">
        <f>IFERROR(Table2[[#This Row],[Total private allowed amount for facility inpatient and outpatient services ($ millions) (required)]]/Table2[[#This Row],[Simulated Medicare allowed amount for facility inpatient and outpatient services ($ millions) (required)]],"")</f>
        <v/>
      </c>
    </row>
    <row r="173" spans="1:9">
      <c r="A173" s="332"/>
      <c r="B173" s="332"/>
      <c r="C173" s="332"/>
      <c r="D173" s="332"/>
      <c r="E173" s="332"/>
      <c r="F173" s="333"/>
      <c r="G173" s="334"/>
      <c r="H173" s="334"/>
      <c r="I173" s="389" t="str">
        <f>IFERROR(Table2[[#This Row],[Total private allowed amount for facility inpatient and outpatient services ($ millions) (required)]]/Table2[[#This Row],[Simulated Medicare allowed amount for facility inpatient and outpatient services ($ millions) (required)]],"")</f>
        <v/>
      </c>
    </row>
    <row r="174" spans="1:9">
      <c r="A174" s="332"/>
      <c r="B174" s="332"/>
      <c r="C174" s="332"/>
      <c r="D174" s="332"/>
      <c r="E174" s="332"/>
      <c r="F174" s="333"/>
      <c r="G174" s="334"/>
      <c r="H174" s="334"/>
      <c r="I174" s="389" t="str">
        <f>IFERROR(Table2[[#This Row],[Total private allowed amount for facility inpatient and outpatient services ($ millions) (required)]]/Table2[[#This Row],[Simulated Medicare allowed amount for facility inpatient and outpatient services ($ millions) (required)]],"")</f>
        <v/>
      </c>
    </row>
    <row r="175" spans="1:9">
      <c r="A175" s="332"/>
      <c r="B175" s="332"/>
      <c r="C175" s="332"/>
      <c r="D175" s="332"/>
      <c r="E175" s="332"/>
      <c r="F175" s="333"/>
      <c r="G175" s="334"/>
      <c r="H175" s="334"/>
      <c r="I175" s="389" t="str">
        <f>IFERROR(Table2[[#This Row],[Total private allowed amount for facility inpatient and outpatient services ($ millions) (required)]]/Table2[[#This Row],[Simulated Medicare allowed amount for facility inpatient and outpatient services ($ millions) (required)]],"")</f>
        <v/>
      </c>
    </row>
    <row r="176" spans="1:9">
      <c r="A176" s="332"/>
      <c r="B176" s="332"/>
      <c r="C176" s="332"/>
      <c r="D176" s="332"/>
      <c r="E176" s="332"/>
      <c r="F176" s="333"/>
      <c r="G176" s="334"/>
      <c r="H176" s="334"/>
      <c r="I176" s="389" t="str">
        <f>IFERROR(Table2[[#This Row],[Total private allowed amount for facility inpatient and outpatient services ($ millions) (required)]]/Table2[[#This Row],[Simulated Medicare allowed amount for facility inpatient and outpatient services ($ millions) (required)]],"")</f>
        <v/>
      </c>
    </row>
    <row r="177" spans="1:9">
      <c r="A177" s="332"/>
      <c r="B177" s="332"/>
      <c r="C177" s="332"/>
      <c r="D177" s="332"/>
      <c r="E177" s="332"/>
      <c r="F177" s="333"/>
      <c r="G177" s="334"/>
      <c r="H177" s="334"/>
      <c r="I177" s="389" t="str">
        <f>IFERROR(Table2[[#This Row],[Total private allowed amount for facility inpatient and outpatient services ($ millions) (required)]]/Table2[[#This Row],[Simulated Medicare allowed amount for facility inpatient and outpatient services ($ millions) (required)]],"")</f>
        <v/>
      </c>
    </row>
    <row r="178" spans="1:9">
      <c r="A178" s="332"/>
      <c r="B178" s="332"/>
      <c r="C178" s="332"/>
      <c r="D178" s="332"/>
      <c r="E178" s="332"/>
      <c r="F178" s="333"/>
      <c r="G178" s="334"/>
      <c r="H178" s="334"/>
      <c r="I178" s="389" t="str">
        <f>IFERROR(Table2[[#This Row],[Total private allowed amount for facility inpatient and outpatient services ($ millions) (required)]]/Table2[[#This Row],[Simulated Medicare allowed amount for facility inpatient and outpatient services ($ millions) (required)]],"")</f>
        <v/>
      </c>
    </row>
    <row r="179" spans="1:9">
      <c r="A179" s="332"/>
      <c r="B179" s="332"/>
      <c r="C179" s="332"/>
      <c r="D179" s="332"/>
      <c r="E179" s="332"/>
      <c r="F179" s="333"/>
      <c r="G179" s="334"/>
      <c r="H179" s="334"/>
      <c r="I179" s="389" t="str">
        <f>IFERROR(Table2[[#This Row],[Total private allowed amount for facility inpatient and outpatient services ($ millions) (required)]]/Table2[[#This Row],[Simulated Medicare allowed amount for facility inpatient and outpatient services ($ millions) (required)]],"")</f>
        <v/>
      </c>
    </row>
    <row r="180" spans="1:9">
      <c r="A180" s="332"/>
      <c r="B180" s="332"/>
      <c r="C180" s="332"/>
      <c r="D180" s="332"/>
      <c r="E180" s="332"/>
      <c r="F180" s="333"/>
      <c r="G180" s="334"/>
      <c r="H180" s="334"/>
      <c r="I180" s="389" t="str">
        <f>IFERROR(Table2[[#This Row],[Total private allowed amount for facility inpatient and outpatient services ($ millions) (required)]]/Table2[[#This Row],[Simulated Medicare allowed amount for facility inpatient and outpatient services ($ millions) (required)]],"")</f>
        <v/>
      </c>
    </row>
    <row r="181" spans="1:9">
      <c r="A181" s="332"/>
      <c r="B181" s="332"/>
      <c r="C181" s="332"/>
      <c r="D181" s="332"/>
      <c r="E181" s="332"/>
      <c r="F181" s="333"/>
      <c r="G181" s="335"/>
      <c r="H181" s="334"/>
      <c r="I181" s="389" t="str">
        <f>IFERROR(Table2[[#This Row],[Total private allowed amount for facility inpatient and outpatient services ($ millions) (required)]]/Table2[[#This Row],[Simulated Medicare allowed amount for facility inpatient and outpatient services ($ millions) (required)]],"")</f>
        <v/>
      </c>
    </row>
    <row r="182" spans="1:9">
      <c r="A182" s="332"/>
      <c r="B182" s="332"/>
      <c r="C182" s="332"/>
      <c r="D182" s="332"/>
      <c r="E182" s="332"/>
      <c r="F182" s="333"/>
      <c r="G182" s="334"/>
      <c r="H182" s="334"/>
      <c r="I182" s="389" t="str">
        <f>IFERROR(Table2[[#This Row],[Total private allowed amount for facility inpatient and outpatient services ($ millions) (required)]]/Table2[[#This Row],[Simulated Medicare allowed amount for facility inpatient and outpatient services ($ millions) (required)]],"")</f>
        <v/>
      </c>
    </row>
    <row r="183" spans="1:9">
      <c r="A183" s="332"/>
      <c r="B183" s="332"/>
      <c r="C183" s="332"/>
      <c r="D183" s="332"/>
      <c r="E183" s="332"/>
      <c r="F183" s="333"/>
      <c r="G183" s="334"/>
      <c r="H183" s="334"/>
      <c r="I183" s="389" t="str">
        <f>IFERROR(Table2[[#This Row],[Total private allowed amount for facility inpatient and outpatient services ($ millions) (required)]]/Table2[[#This Row],[Simulated Medicare allowed amount for facility inpatient and outpatient services ($ millions) (required)]],"")</f>
        <v/>
      </c>
    </row>
    <row r="184" spans="1:9">
      <c r="A184" s="332"/>
      <c r="B184" s="332"/>
      <c r="C184" s="332"/>
      <c r="D184" s="332"/>
      <c r="E184" s="332"/>
      <c r="F184" s="333"/>
      <c r="G184" s="334"/>
      <c r="H184" s="334"/>
      <c r="I184" s="389" t="str">
        <f>IFERROR(Table2[[#This Row],[Total private allowed amount for facility inpatient and outpatient services ($ millions) (required)]]/Table2[[#This Row],[Simulated Medicare allowed amount for facility inpatient and outpatient services ($ millions) (required)]],"")</f>
        <v/>
      </c>
    </row>
    <row r="185" spans="1:9">
      <c r="A185" s="332"/>
      <c r="B185" s="332"/>
      <c r="C185" s="332"/>
      <c r="D185" s="332"/>
      <c r="E185" s="332"/>
      <c r="F185" s="333"/>
      <c r="G185" s="334"/>
      <c r="H185" s="334"/>
      <c r="I185" s="389" t="str">
        <f>IFERROR(Table2[[#This Row],[Total private allowed amount for facility inpatient and outpatient services ($ millions) (required)]]/Table2[[#This Row],[Simulated Medicare allowed amount for facility inpatient and outpatient services ($ millions) (required)]],"")</f>
        <v/>
      </c>
    </row>
    <row r="186" spans="1:9">
      <c r="A186" s="332"/>
      <c r="B186" s="332"/>
      <c r="C186" s="332"/>
      <c r="D186" s="332"/>
      <c r="E186" s="332"/>
      <c r="F186" s="333"/>
      <c r="G186" s="334"/>
      <c r="H186" s="335"/>
      <c r="I186" s="389" t="str">
        <f>IFERROR(Table2[[#This Row],[Total private allowed amount for facility inpatient and outpatient services ($ millions) (required)]]/Table2[[#This Row],[Simulated Medicare allowed amount for facility inpatient and outpatient services ($ millions) (required)]],"")</f>
        <v/>
      </c>
    </row>
    <row r="187" spans="1:9">
      <c r="A187" s="332"/>
      <c r="B187" s="332"/>
      <c r="C187" s="332"/>
      <c r="D187" s="332"/>
      <c r="E187" s="332"/>
      <c r="F187" s="333"/>
      <c r="G187" s="335"/>
      <c r="H187" s="334"/>
      <c r="I187" s="389" t="str">
        <f>IFERROR(Table2[[#This Row],[Total private allowed amount for facility inpatient and outpatient services ($ millions) (required)]]/Table2[[#This Row],[Simulated Medicare allowed amount for facility inpatient and outpatient services ($ millions) (required)]],"")</f>
        <v/>
      </c>
    </row>
    <row r="188" spans="1:9">
      <c r="A188" s="332"/>
      <c r="B188" s="332"/>
      <c r="C188" s="332"/>
      <c r="D188" s="332"/>
      <c r="E188" s="332"/>
      <c r="F188" s="333"/>
      <c r="G188" s="334"/>
      <c r="H188" s="335"/>
      <c r="I188" s="389" t="str">
        <f>IFERROR(Table2[[#This Row],[Total private allowed amount for facility inpatient and outpatient services ($ millions) (required)]]/Table2[[#This Row],[Simulated Medicare allowed amount for facility inpatient and outpatient services ($ millions) (required)]],"")</f>
        <v/>
      </c>
    </row>
    <row r="189" spans="1:9">
      <c r="A189" s="332"/>
      <c r="B189" s="332"/>
      <c r="C189" s="332"/>
      <c r="D189" s="332"/>
      <c r="E189" s="332"/>
      <c r="F189" s="333"/>
      <c r="G189" s="334"/>
      <c r="H189" s="334"/>
      <c r="I189" s="389" t="str">
        <f>IFERROR(Table2[[#This Row],[Total private allowed amount for facility inpatient and outpatient services ($ millions) (required)]]/Table2[[#This Row],[Simulated Medicare allowed amount for facility inpatient and outpatient services ($ millions) (required)]],"")</f>
        <v/>
      </c>
    </row>
    <row r="190" spans="1:9">
      <c r="A190" s="332"/>
      <c r="B190" s="332"/>
      <c r="C190" s="332"/>
      <c r="D190" s="332"/>
      <c r="E190" s="332"/>
      <c r="F190" s="333"/>
      <c r="G190" s="334"/>
      <c r="H190" s="335"/>
      <c r="I190" s="389" t="str">
        <f>IFERROR(Table2[[#This Row],[Total private allowed amount for facility inpatient and outpatient services ($ millions) (required)]]/Table2[[#This Row],[Simulated Medicare allowed amount for facility inpatient and outpatient services ($ millions) (required)]],"")</f>
        <v/>
      </c>
    </row>
    <row r="191" spans="1:9">
      <c r="A191" s="332"/>
      <c r="B191" s="332"/>
      <c r="C191" s="332"/>
      <c r="D191" s="332"/>
      <c r="E191" s="332"/>
      <c r="F191" s="333"/>
      <c r="G191" s="334"/>
      <c r="H191" s="334"/>
      <c r="I191" s="389" t="str">
        <f>IFERROR(Table2[[#This Row],[Total private allowed amount for facility inpatient and outpatient services ($ millions) (required)]]/Table2[[#This Row],[Simulated Medicare allowed amount for facility inpatient and outpatient services ($ millions) (required)]],"")</f>
        <v/>
      </c>
    </row>
    <row r="192" spans="1:9">
      <c r="A192" s="332"/>
      <c r="B192" s="332"/>
      <c r="C192" s="332"/>
      <c r="D192" s="332"/>
      <c r="E192" s="332"/>
      <c r="F192" s="333"/>
      <c r="G192" s="335"/>
      <c r="H192" s="334"/>
      <c r="I192" s="389" t="str">
        <f>IFERROR(Table2[[#This Row],[Total private allowed amount for facility inpatient and outpatient services ($ millions) (required)]]/Table2[[#This Row],[Simulated Medicare allowed amount for facility inpatient and outpatient services ($ millions) (required)]],"")</f>
        <v/>
      </c>
    </row>
    <row r="193" spans="1:9">
      <c r="A193" s="332"/>
      <c r="B193" s="332"/>
      <c r="C193" s="332"/>
      <c r="D193" s="332"/>
      <c r="E193" s="332"/>
      <c r="F193" s="333"/>
      <c r="G193" s="334"/>
      <c r="H193" s="334"/>
      <c r="I193" s="389" t="str">
        <f>IFERROR(Table2[[#This Row],[Total private allowed amount for facility inpatient and outpatient services ($ millions) (required)]]/Table2[[#This Row],[Simulated Medicare allowed amount for facility inpatient and outpatient services ($ millions) (required)]],"")</f>
        <v/>
      </c>
    </row>
    <row r="194" spans="1:9">
      <c r="A194" s="332"/>
      <c r="B194" s="332"/>
      <c r="C194" s="332"/>
      <c r="D194" s="332"/>
      <c r="E194" s="332"/>
      <c r="F194" s="333"/>
      <c r="G194" s="334"/>
      <c r="H194" s="334"/>
      <c r="I194" s="389" t="str">
        <f>IFERROR(Table2[[#This Row],[Total private allowed amount for facility inpatient and outpatient services ($ millions) (required)]]/Table2[[#This Row],[Simulated Medicare allowed amount for facility inpatient and outpatient services ($ millions) (required)]],"")</f>
        <v/>
      </c>
    </row>
    <row r="195" spans="1:9">
      <c r="A195" s="332"/>
      <c r="B195" s="332"/>
      <c r="C195" s="332"/>
      <c r="D195" s="332"/>
      <c r="E195" s="332"/>
      <c r="F195" s="333"/>
      <c r="G195" s="334"/>
      <c r="H195" s="334"/>
      <c r="I195" s="389" t="str">
        <f>IFERROR(Table2[[#This Row],[Total private allowed amount for facility inpatient and outpatient services ($ millions) (required)]]/Table2[[#This Row],[Simulated Medicare allowed amount for facility inpatient and outpatient services ($ millions) (required)]],"")</f>
        <v/>
      </c>
    </row>
    <row r="196" spans="1:9">
      <c r="A196" s="332"/>
      <c r="B196" s="332"/>
      <c r="C196" s="332"/>
      <c r="D196" s="332"/>
      <c r="E196" s="332"/>
      <c r="F196" s="333"/>
      <c r="G196" s="334"/>
      <c r="H196" s="334"/>
      <c r="I196" s="389" t="str">
        <f>IFERROR(Table2[[#This Row],[Total private allowed amount for facility inpatient and outpatient services ($ millions) (required)]]/Table2[[#This Row],[Simulated Medicare allowed amount for facility inpatient and outpatient services ($ millions) (required)]],"")</f>
        <v/>
      </c>
    </row>
    <row r="197" spans="1:9">
      <c r="A197" s="332"/>
      <c r="B197" s="332"/>
      <c r="C197" s="332"/>
      <c r="D197" s="332"/>
      <c r="E197" s="332"/>
      <c r="F197" s="333"/>
      <c r="G197" s="334"/>
      <c r="H197" s="334"/>
      <c r="I197" s="389" t="str">
        <f>IFERROR(Table2[[#This Row],[Total private allowed amount for facility inpatient and outpatient services ($ millions) (required)]]/Table2[[#This Row],[Simulated Medicare allowed amount for facility inpatient and outpatient services ($ millions) (required)]],"")</f>
        <v/>
      </c>
    </row>
    <row r="198" spans="1:9">
      <c r="A198" s="332"/>
      <c r="B198" s="332"/>
      <c r="C198" s="332"/>
      <c r="D198" s="332"/>
      <c r="E198" s="332"/>
      <c r="F198" s="333"/>
      <c r="G198" s="334"/>
      <c r="H198" s="334"/>
      <c r="I198" s="389" t="str">
        <f>IFERROR(Table2[[#This Row],[Total private allowed amount for facility inpatient and outpatient services ($ millions) (required)]]/Table2[[#This Row],[Simulated Medicare allowed amount for facility inpatient and outpatient services ($ millions) (required)]],"")</f>
        <v/>
      </c>
    </row>
    <row r="199" spans="1:9">
      <c r="A199" s="332"/>
      <c r="B199" s="332"/>
      <c r="C199" s="332"/>
      <c r="D199" s="332"/>
      <c r="E199" s="332"/>
      <c r="F199" s="333"/>
      <c r="G199" s="334"/>
      <c r="H199" s="334"/>
      <c r="I199" s="389" t="str">
        <f>IFERROR(Table2[[#This Row],[Total private allowed amount for facility inpatient and outpatient services ($ millions) (required)]]/Table2[[#This Row],[Simulated Medicare allowed amount for facility inpatient and outpatient services ($ millions) (required)]],"")</f>
        <v/>
      </c>
    </row>
    <row r="200" spans="1:9">
      <c r="A200" s="332"/>
      <c r="B200" s="332"/>
      <c r="C200" s="332"/>
      <c r="D200" s="332"/>
      <c r="E200" s="332"/>
      <c r="F200" s="333"/>
      <c r="G200" s="334"/>
      <c r="H200" s="334"/>
      <c r="I200" s="389" t="str">
        <f>IFERROR(Table2[[#This Row],[Total private allowed amount for facility inpatient and outpatient services ($ millions) (required)]]/Table2[[#This Row],[Simulated Medicare allowed amount for facility inpatient and outpatient services ($ millions) (required)]],"")</f>
        <v/>
      </c>
    </row>
    <row r="201" spans="1:9">
      <c r="A201" s="332"/>
      <c r="B201" s="332"/>
      <c r="C201" s="332"/>
      <c r="D201" s="332"/>
      <c r="E201" s="332"/>
      <c r="F201" s="333"/>
      <c r="G201" s="334"/>
      <c r="H201" s="334"/>
      <c r="I201" s="389" t="str">
        <f>IFERROR(Table2[[#This Row],[Total private allowed amount for facility inpatient and outpatient services ($ millions) (required)]]/Table2[[#This Row],[Simulated Medicare allowed amount for facility inpatient and outpatient services ($ millions) (required)]],"")</f>
        <v/>
      </c>
    </row>
    <row r="202" spans="1:9">
      <c r="A202" s="332"/>
      <c r="B202" s="332"/>
      <c r="C202" s="332"/>
      <c r="D202" s="332"/>
      <c r="E202" s="332"/>
      <c r="F202" s="333"/>
      <c r="G202" s="334"/>
      <c r="H202" s="335"/>
      <c r="I202" s="389" t="str">
        <f>IFERROR(Table2[[#This Row],[Total private allowed amount for facility inpatient and outpatient services ($ millions) (required)]]/Table2[[#This Row],[Simulated Medicare allowed amount for facility inpatient and outpatient services ($ millions) (required)]],"")</f>
        <v/>
      </c>
    </row>
    <row r="203" spans="1:9">
      <c r="A203" s="332"/>
      <c r="B203" s="332"/>
      <c r="C203" s="332"/>
      <c r="D203" s="332"/>
      <c r="E203" s="332"/>
      <c r="F203" s="333"/>
      <c r="G203" s="334"/>
      <c r="H203" s="334"/>
      <c r="I203" s="389" t="str">
        <f>IFERROR(Table2[[#This Row],[Total private allowed amount for facility inpatient and outpatient services ($ millions) (required)]]/Table2[[#This Row],[Simulated Medicare allowed amount for facility inpatient and outpatient services ($ millions) (required)]],"")</f>
        <v/>
      </c>
    </row>
    <row r="204" spans="1:9">
      <c r="A204" s="332"/>
      <c r="B204" s="332"/>
      <c r="C204" s="332"/>
      <c r="D204" s="332"/>
      <c r="E204" s="332"/>
      <c r="F204" s="333"/>
      <c r="G204" s="335"/>
      <c r="H204" s="334"/>
      <c r="I204" s="389" t="str">
        <f>IFERROR(Table2[[#This Row],[Total private allowed amount for facility inpatient and outpatient services ($ millions) (required)]]/Table2[[#This Row],[Simulated Medicare allowed amount for facility inpatient and outpatient services ($ millions) (required)]],"")</f>
        <v/>
      </c>
    </row>
    <row r="205" spans="1:9">
      <c r="A205" s="332"/>
      <c r="B205" s="332"/>
      <c r="C205" s="332"/>
      <c r="D205" s="332"/>
      <c r="E205" s="332"/>
      <c r="F205" s="333"/>
      <c r="G205" s="334"/>
      <c r="H205" s="334"/>
      <c r="I205" s="389" t="str">
        <f>IFERROR(Table2[[#This Row],[Total private allowed amount for facility inpatient and outpatient services ($ millions) (required)]]/Table2[[#This Row],[Simulated Medicare allowed amount for facility inpatient and outpatient services ($ millions) (required)]],"")</f>
        <v/>
      </c>
    </row>
    <row r="206" spans="1:9">
      <c r="A206" s="332"/>
      <c r="B206" s="332"/>
      <c r="C206" s="332"/>
      <c r="D206" s="332"/>
      <c r="E206" s="332"/>
      <c r="F206" s="333"/>
      <c r="G206" s="334"/>
      <c r="H206" s="334"/>
      <c r="I206" s="389" t="str">
        <f>IFERROR(Table2[[#This Row],[Total private allowed amount for facility inpatient and outpatient services ($ millions) (required)]]/Table2[[#This Row],[Simulated Medicare allowed amount for facility inpatient and outpatient services ($ millions) (required)]],"")</f>
        <v/>
      </c>
    </row>
    <row r="207" spans="1:9" hidden="1">
      <c r="A207" s="50">
        <v>41300</v>
      </c>
      <c r="B207" s="50" t="s">
        <v>324</v>
      </c>
      <c r="C207" s="50" t="s">
        <v>325</v>
      </c>
      <c r="D207" s="50" t="s">
        <v>326</v>
      </c>
      <c r="E207" s="50" t="s">
        <v>327</v>
      </c>
      <c r="F207" s="51" t="s">
        <v>74</v>
      </c>
      <c r="G207" s="53">
        <v>2.72</v>
      </c>
      <c r="H207" s="53">
        <v>1.61</v>
      </c>
      <c r="I20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1.68944099378882</v>
      </c>
    </row>
    <row r="208" spans="1:9" hidden="1">
      <c r="A208" s="50">
        <v>41302</v>
      </c>
      <c r="B208" s="50" t="s">
        <v>328</v>
      </c>
      <c r="C208" s="50" t="s">
        <v>329</v>
      </c>
      <c r="D208" s="50" t="s">
        <v>326</v>
      </c>
      <c r="E208" s="50" t="s">
        <v>330</v>
      </c>
      <c r="F208" s="51" t="s">
        <v>74</v>
      </c>
      <c r="G208" s="52" t="s">
        <v>254</v>
      </c>
      <c r="H208" s="52" t="s">
        <v>254</v>
      </c>
      <c r="I20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9" spans="1:9" hidden="1">
      <c r="A209" s="50">
        <v>41303</v>
      </c>
      <c r="B209" s="50" t="s">
        <v>331</v>
      </c>
      <c r="C209" s="50" t="s">
        <v>332</v>
      </c>
      <c r="D209" s="50" t="s">
        <v>326</v>
      </c>
      <c r="E209" s="50" t="s">
        <v>327</v>
      </c>
      <c r="F209" s="51" t="s">
        <v>74</v>
      </c>
      <c r="G209" s="53">
        <v>3.31</v>
      </c>
      <c r="H209" s="53">
        <v>2.16</v>
      </c>
      <c r="I20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1.5324074074074074</v>
      </c>
    </row>
    <row r="210" spans="1:9" hidden="1">
      <c r="A210" s="50">
        <v>41304</v>
      </c>
      <c r="B210" s="50" t="s">
        <v>333</v>
      </c>
      <c r="C210" s="50" t="s">
        <v>334</v>
      </c>
      <c r="D210" s="50" t="s">
        <v>326</v>
      </c>
      <c r="E210" s="50" t="s">
        <v>335</v>
      </c>
      <c r="F210" s="51" t="s">
        <v>74</v>
      </c>
      <c r="G210" s="52" t="s">
        <v>254</v>
      </c>
      <c r="H210" s="52" t="s">
        <v>254</v>
      </c>
      <c r="I21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1" spans="1:9" hidden="1">
      <c r="A211" s="50">
        <v>41305</v>
      </c>
      <c r="B211" s="50" t="s">
        <v>336</v>
      </c>
      <c r="C211" s="50" t="s">
        <v>337</v>
      </c>
      <c r="D211" s="50" t="s">
        <v>326</v>
      </c>
      <c r="E211" s="50" t="s">
        <v>327</v>
      </c>
      <c r="F211" s="51" t="s">
        <v>74</v>
      </c>
      <c r="G211" s="53">
        <v>1.83</v>
      </c>
      <c r="H211" s="53">
        <v>1.31</v>
      </c>
      <c r="I21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1.3969465648854962</v>
      </c>
    </row>
    <row r="212" spans="1:9" hidden="1">
      <c r="A212" s="50">
        <v>41306</v>
      </c>
      <c r="B212" s="50" t="s">
        <v>338</v>
      </c>
      <c r="C212" s="50" t="s">
        <v>339</v>
      </c>
      <c r="D212" s="50" t="s">
        <v>326</v>
      </c>
      <c r="E212" s="50" t="s">
        <v>253</v>
      </c>
      <c r="F212" s="51" t="s">
        <v>74</v>
      </c>
      <c r="G212" s="53">
        <v>0.68</v>
      </c>
      <c r="H212" s="53">
        <v>0.46</v>
      </c>
      <c r="I21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1.4782608695652175</v>
      </c>
    </row>
    <row r="213" spans="1:9" hidden="1">
      <c r="A213" s="50">
        <v>41307</v>
      </c>
      <c r="B213" s="50" t="s">
        <v>340</v>
      </c>
      <c r="C213" s="50" t="s">
        <v>341</v>
      </c>
      <c r="D213" s="50" t="s">
        <v>326</v>
      </c>
      <c r="E213" s="50" t="s">
        <v>342</v>
      </c>
      <c r="F213" s="51" t="s">
        <v>74</v>
      </c>
      <c r="G213" s="53">
        <v>2.5299999999999998</v>
      </c>
      <c r="H213" s="53">
        <v>2.64</v>
      </c>
      <c r="I21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0.95833333333333326</v>
      </c>
    </row>
    <row r="214" spans="1:9" hidden="1">
      <c r="A214" s="50">
        <v>41308</v>
      </c>
      <c r="B214" s="50" t="s">
        <v>343</v>
      </c>
      <c r="C214" s="50" t="s">
        <v>344</v>
      </c>
      <c r="D214" s="50" t="s">
        <v>326</v>
      </c>
      <c r="E214" s="50" t="s">
        <v>253</v>
      </c>
      <c r="F214" s="51" t="s">
        <v>74</v>
      </c>
      <c r="G214" s="53">
        <v>0.76</v>
      </c>
      <c r="H214" s="53">
        <v>1.34</v>
      </c>
      <c r="I21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0.56716417910447758</v>
      </c>
    </row>
    <row r="215" spans="1:9" hidden="1">
      <c r="A215" s="50">
        <v>41309</v>
      </c>
      <c r="B215" s="50" t="s">
        <v>345</v>
      </c>
      <c r="C215" s="50" t="s">
        <v>346</v>
      </c>
      <c r="D215" s="50" t="s">
        <v>326</v>
      </c>
      <c r="E215" s="50" t="s">
        <v>253</v>
      </c>
      <c r="F215" s="51" t="s">
        <v>74</v>
      </c>
      <c r="G215" s="53">
        <v>1.39</v>
      </c>
      <c r="H215" s="53">
        <v>1.1299999999999999</v>
      </c>
      <c r="I21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1.2300884955752214</v>
      </c>
    </row>
    <row r="216" spans="1:9" hidden="1">
      <c r="A216" s="50">
        <v>41310</v>
      </c>
      <c r="B216" s="50" t="s">
        <v>347</v>
      </c>
      <c r="C216" s="50" t="s">
        <v>348</v>
      </c>
      <c r="D216" s="50" t="s">
        <v>326</v>
      </c>
      <c r="E216" s="50" t="s">
        <v>349</v>
      </c>
      <c r="F216" s="51" t="s">
        <v>74</v>
      </c>
      <c r="G216" s="53">
        <v>1.26</v>
      </c>
      <c r="H216" s="53">
        <v>1.04</v>
      </c>
      <c r="I21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1.2115384615384615</v>
      </c>
    </row>
    <row r="217" spans="1:9" hidden="1">
      <c r="A217" s="50">
        <v>41311</v>
      </c>
      <c r="B217" s="50" t="s">
        <v>350</v>
      </c>
      <c r="C217" s="50" t="s">
        <v>351</v>
      </c>
      <c r="D217" s="50" t="s">
        <v>326</v>
      </c>
      <c r="E217" s="50" t="s">
        <v>253</v>
      </c>
      <c r="F217" s="51" t="s">
        <v>74</v>
      </c>
      <c r="G217" s="53">
        <v>3.49</v>
      </c>
      <c r="H217" s="53">
        <v>3.07</v>
      </c>
      <c r="I21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1.1368078175895766</v>
      </c>
    </row>
    <row r="218" spans="1:9" hidden="1">
      <c r="A218" s="50">
        <v>41312</v>
      </c>
      <c r="B218" s="50" t="s">
        <v>352</v>
      </c>
      <c r="C218" s="50" t="s">
        <v>353</v>
      </c>
      <c r="D218" s="50" t="s">
        <v>326</v>
      </c>
      <c r="E218" s="50" t="s">
        <v>354</v>
      </c>
      <c r="F218" s="51" t="s">
        <v>74</v>
      </c>
      <c r="G218" s="54">
        <v>2.8</v>
      </c>
      <c r="H218" s="53">
        <v>2.54</v>
      </c>
      <c r="I21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1.1023622047244093</v>
      </c>
    </row>
    <row r="219" spans="1:9" hidden="1">
      <c r="A219" s="50">
        <v>41313</v>
      </c>
      <c r="B219" s="50" t="s">
        <v>355</v>
      </c>
      <c r="C219" s="50" t="s">
        <v>356</v>
      </c>
      <c r="D219" s="50" t="s">
        <v>326</v>
      </c>
      <c r="E219" s="50" t="s">
        <v>253</v>
      </c>
      <c r="F219" s="51" t="s">
        <v>74</v>
      </c>
      <c r="G219" s="53">
        <v>5.25</v>
      </c>
      <c r="H219" s="54">
        <v>4.2</v>
      </c>
      <c r="I21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1.25</v>
      </c>
    </row>
    <row r="220" spans="1:9" hidden="1">
      <c r="A220" s="50">
        <v>41314</v>
      </c>
      <c r="B220" s="50" t="s">
        <v>357</v>
      </c>
      <c r="C220" s="50" t="s">
        <v>358</v>
      </c>
      <c r="D220" s="50" t="s">
        <v>326</v>
      </c>
      <c r="E220" s="50" t="s">
        <v>253</v>
      </c>
      <c r="F220" s="51" t="s">
        <v>74</v>
      </c>
      <c r="G220" s="53">
        <v>0.64</v>
      </c>
      <c r="H220" s="54">
        <v>0.6</v>
      </c>
      <c r="I22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1.0666666666666667</v>
      </c>
    </row>
    <row r="221" spans="1:9" hidden="1">
      <c r="A221" s="50">
        <v>41316</v>
      </c>
      <c r="B221" s="50" t="s">
        <v>359</v>
      </c>
      <c r="C221" s="50" t="s">
        <v>360</v>
      </c>
      <c r="D221" s="50" t="s">
        <v>326</v>
      </c>
      <c r="E221" s="50" t="s">
        <v>253</v>
      </c>
      <c r="F221" s="51" t="s">
        <v>74</v>
      </c>
      <c r="G221" s="53">
        <v>0.94</v>
      </c>
      <c r="H221" s="53">
        <v>0.75</v>
      </c>
      <c r="I22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1.2533333333333332</v>
      </c>
    </row>
    <row r="222" spans="1:9" hidden="1">
      <c r="A222" s="50">
        <v>41317</v>
      </c>
      <c r="B222" s="50" t="s">
        <v>361</v>
      </c>
      <c r="C222" s="50" t="s">
        <v>362</v>
      </c>
      <c r="D222" s="50" t="s">
        <v>326</v>
      </c>
      <c r="E222" s="50" t="s">
        <v>253</v>
      </c>
      <c r="F222" s="51" t="s">
        <v>74</v>
      </c>
      <c r="G222" s="53">
        <v>0.55000000000000004</v>
      </c>
      <c r="H222" s="53">
        <v>0.64</v>
      </c>
      <c r="I22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0.859375</v>
      </c>
    </row>
    <row r="223" spans="1:9" hidden="1">
      <c r="A223" s="50">
        <v>41318</v>
      </c>
      <c r="B223" s="50" t="s">
        <v>363</v>
      </c>
      <c r="C223" s="50" t="s">
        <v>364</v>
      </c>
      <c r="D223" s="50" t="s">
        <v>326</v>
      </c>
      <c r="E223" s="50" t="s">
        <v>327</v>
      </c>
      <c r="F223" s="51" t="s">
        <v>74</v>
      </c>
      <c r="G223" s="53">
        <v>3.24</v>
      </c>
      <c r="H223" s="53">
        <v>2.21</v>
      </c>
      <c r="I22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1.4660633484162897</v>
      </c>
    </row>
    <row r="224" spans="1:9" hidden="1">
      <c r="A224" s="50">
        <v>41320</v>
      </c>
      <c r="B224" s="50" t="s">
        <v>365</v>
      </c>
      <c r="C224" s="50" t="s">
        <v>366</v>
      </c>
      <c r="D224" s="50" t="s">
        <v>326</v>
      </c>
      <c r="E224" s="50" t="s">
        <v>253</v>
      </c>
      <c r="F224" s="51" t="s">
        <v>74</v>
      </c>
      <c r="G224" s="53">
        <v>0.06</v>
      </c>
      <c r="H224" s="53">
        <v>7.0000000000000007E-2</v>
      </c>
      <c r="I22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0.85714285714285698</v>
      </c>
    </row>
    <row r="225" spans="1:9" hidden="1">
      <c r="A225" s="50">
        <v>41321</v>
      </c>
      <c r="B225" s="50" t="s">
        <v>367</v>
      </c>
      <c r="C225" s="50" t="s">
        <v>368</v>
      </c>
      <c r="D225" s="50" t="s">
        <v>326</v>
      </c>
      <c r="E225" s="50" t="s">
        <v>354</v>
      </c>
      <c r="F225" s="51" t="s">
        <v>74</v>
      </c>
      <c r="G225" s="53">
        <v>3.43</v>
      </c>
      <c r="H225" s="53">
        <v>2.96</v>
      </c>
      <c r="I22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1.1587837837837838</v>
      </c>
    </row>
    <row r="226" spans="1:9" hidden="1">
      <c r="A226" s="50">
        <v>41322</v>
      </c>
      <c r="B226" s="50" t="s">
        <v>369</v>
      </c>
      <c r="C226" s="50" t="s">
        <v>370</v>
      </c>
      <c r="D226" s="50" t="s">
        <v>326</v>
      </c>
      <c r="E226" s="50" t="s">
        <v>253</v>
      </c>
      <c r="F226" s="51" t="s">
        <v>74</v>
      </c>
      <c r="G226" s="53">
        <v>0.64</v>
      </c>
      <c r="H226" s="53">
        <v>0.63</v>
      </c>
      <c r="I22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1.0158730158730158</v>
      </c>
    </row>
    <row r="227" spans="1:9" hidden="1">
      <c r="A227" s="50">
        <v>41323</v>
      </c>
      <c r="B227" s="50" t="s">
        <v>371</v>
      </c>
      <c r="C227" s="50" t="s">
        <v>372</v>
      </c>
      <c r="D227" s="50" t="s">
        <v>326</v>
      </c>
      <c r="E227" s="50" t="s">
        <v>253</v>
      </c>
      <c r="F227" s="51" t="s">
        <v>74</v>
      </c>
      <c r="G227" s="53">
        <v>3.37</v>
      </c>
      <c r="H227" s="54">
        <v>3.3</v>
      </c>
      <c r="I22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1.0212121212121212</v>
      </c>
    </row>
    <row r="228" spans="1:9" hidden="1">
      <c r="A228" s="50">
        <v>41324</v>
      </c>
      <c r="B228" s="50" t="s">
        <v>373</v>
      </c>
      <c r="C228" s="50" t="s">
        <v>374</v>
      </c>
      <c r="D228" s="50" t="s">
        <v>326</v>
      </c>
      <c r="E228" s="50" t="s">
        <v>375</v>
      </c>
      <c r="F228" s="51" t="s">
        <v>74</v>
      </c>
      <c r="G228" s="53">
        <v>4.13</v>
      </c>
      <c r="H228" s="54">
        <v>3.9</v>
      </c>
      <c r="I22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1.058974358974359</v>
      </c>
    </row>
    <row r="229" spans="1:9" hidden="1">
      <c r="A229" s="50">
        <v>41326</v>
      </c>
      <c r="B229" s="50" t="s">
        <v>376</v>
      </c>
      <c r="C229" s="50" t="s">
        <v>377</v>
      </c>
      <c r="D229" s="50" t="s">
        <v>326</v>
      </c>
      <c r="E229" s="50" t="s">
        <v>253</v>
      </c>
      <c r="F229" s="51" t="s">
        <v>74</v>
      </c>
      <c r="G229" s="53">
        <v>1.07</v>
      </c>
      <c r="H229" s="53">
        <v>0.92</v>
      </c>
      <c r="I22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1.1630434782608696</v>
      </c>
    </row>
    <row r="230" spans="1:9" hidden="1">
      <c r="A230" s="50">
        <v>41327</v>
      </c>
      <c r="B230" s="50" t="s">
        <v>378</v>
      </c>
      <c r="C230" s="50" t="s">
        <v>379</v>
      </c>
      <c r="D230" s="50" t="s">
        <v>326</v>
      </c>
      <c r="E230" s="50" t="s">
        <v>253</v>
      </c>
      <c r="F230" s="51" t="s">
        <v>74</v>
      </c>
      <c r="G230" s="53">
        <v>2.0699999999999998</v>
      </c>
      <c r="H230" s="53">
        <v>1.97</v>
      </c>
      <c r="I23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1.0507614213197969</v>
      </c>
    </row>
    <row r="231" spans="1:9" hidden="1">
      <c r="A231" s="50">
        <v>41328</v>
      </c>
      <c r="B231" s="50" t="s">
        <v>380</v>
      </c>
      <c r="C231" s="50" t="s">
        <v>381</v>
      </c>
      <c r="D231" s="50" t="s">
        <v>326</v>
      </c>
      <c r="E231" s="50" t="s">
        <v>253</v>
      </c>
      <c r="F231" s="51" t="s">
        <v>74</v>
      </c>
      <c r="G231" s="53">
        <v>1.67</v>
      </c>
      <c r="H231" s="53">
        <v>1.55</v>
      </c>
      <c r="I23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1.0774193548387097</v>
      </c>
    </row>
    <row r="232" spans="1:9" hidden="1">
      <c r="A232" s="50">
        <v>41329</v>
      </c>
      <c r="B232" s="50" t="s">
        <v>382</v>
      </c>
      <c r="C232" s="50" t="s">
        <v>383</v>
      </c>
      <c r="D232" s="50" t="s">
        <v>326</v>
      </c>
      <c r="E232" s="50" t="s">
        <v>327</v>
      </c>
      <c r="F232" s="51" t="s">
        <v>74</v>
      </c>
      <c r="G232" s="53">
        <v>4.79</v>
      </c>
      <c r="H232" s="53">
        <v>2.85</v>
      </c>
      <c r="I23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1.6807017543859648</v>
      </c>
    </row>
    <row r="233" spans="1:9" hidden="1">
      <c r="A233" s="50">
        <v>41330</v>
      </c>
      <c r="B233" s="50" t="s">
        <v>384</v>
      </c>
      <c r="C233" s="50" t="s">
        <v>385</v>
      </c>
      <c r="D233" s="50" t="s">
        <v>326</v>
      </c>
      <c r="E233" s="50" t="s">
        <v>253</v>
      </c>
      <c r="F233" s="51" t="s">
        <v>74</v>
      </c>
      <c r="G233" s="53">
        <v>1.74</v>
      </c>
      <c r="H233" s="53">
        <v>1.47</v>
      </c>
      <c r="I23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1.1836734693877551</v>
      </c>
    </row>
    <row r="234" spans="1:9" hidden="1">
      <c r="A234" s="50">
        <v>41331</v>
      </c>
      <c r="B234" s="50" t="s">
        <v>386</v>
      </c>
      <c r="C234" s="50" t="s">
        <v>387</v>
      </c>
      <c r="D234" s="50" t="s">
        <v>326</v>
      </c>
      <c r="E234" s="50" t="s">
        <v>253</v>
      </c>
      <c r="F234" s="51" t="s">
        <v>74</v>
      </c>
      <c r="G234" s="53">
        <v>0.81</v>
      </c>
      <c r="H234" s="53">
        <v>1.56</v>
      </c>
      <c r="I23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0.51923076923076927</v>
      </c>
    </row>
    <row r="235" spans="1:9">
      <c r="A235" s="332"/>
      <c r="B235" s="332"/>
      <c r="C235" s="332"/>
      <c r="D235" s="332"/>
      <c r="E235" s="332"/>
      <c r="F235" s="333"/>
      <c r="G235" s="334"/>
      <c r="H235" s="334"/>
      <c r="I235" s="389" t="str">
        <f>IFERROR(Table2[[#This Row],[Total private allowed amount for facility inpatient and outpatient services ($ millions) (required)]]/Table2[[#This Row],[Simulated Medicare allowed amount for facility inpatient and outpatient services ($ millions) (required)]],"")</f>
        <v/>
      </c>
    </row>
    <row r="236" spans="1:9">
      <c r="A236" s="332"/>
      <c r="B236" s="332"/>
      <c r="C236" s="332"/>
      <c r="D236" s="332"/>
      <c r="E236" s="332"/>
      <c r="F236" s="333"/>
      <c r="G236" s="334"/>
      <c r="H236" s="334"/>
      <c r="I236" s="389" t="str">
        <f>IFERROR(Table2[[#This Row],[Total private allowed amount for facility inpatient and outpatient services ($ millions) (required)]]/Table2[[#This Row],[Simulated Medicare allowed amount for facility inpatient and outpatient services ($ millions) (required)]],"")</f>
        <v/>
      </c>
    </row>
    <row r="237" spans="1:9">
      <c r="A237" s="332"/>
      <c r="B237" s="332"/>
      <c r="C237" s="332"/>
      <c r="D237" s="332"/>
      <c r="E237" s="332"/>
      <c r="F237" s="333"/>
      <c r="G237" s="334"/>
      <c r="H237" s="334"/>
      <c r="I237" s="389" t="str">
        <f>IFERROR(Table2[[#This Row],[Total private allowed amount for facility inpatient and outpatient services ($ millions) (required)]]/Table2[[#This Row],[Simulated Medicare allowed amount for facility inpatient and outpatient services ($ millions) (required)]],"")</f>
        <v/>
      </c>
    </row>
    <row r="238" spans="1:9">
      <c r="A238" s="332"/>
      <c r="B238" s="332"/>
      <c r="C238" s="332"/>
      <c r="D238" s="332"/>
      <c r="E238" s="332"/>
      <c r="F238" s="333"/>
      <c r="G238" s="334"/>
      <c r="H238" s="334"/>
      <c r="I238" s="389" t="str">
        <f>IFERROR(Table2[[#This Row],[Total private allowed amount for facility inpatient and outpatient services ($ millions) (required)]]/Table2[[#This Row],[Simulated Medicare allowed amount for facility inpatient and outpatient services ($ millions) (required)]],"")</f>
        <v/>
      </c>
    </row>
    <row r="239" spans="1:9">
      <c r="A239" s="332"/>
      <c r="B239" s="332"/>
      <c r="C239" s="332"/>
      <c r="D239" s="332"/>
      <c r="E239" s="332"/>
      <c r="F239" s="333"/>
      <c r="G239" s="334"/>
      <c r="H239" s="334"/>
      <c r="I239" s="389" t="str">
        <f>IFERROR(Table2[[#This Row],[Total private allowed amount for facility inpatient and outpatient services ($ millions) (required)]]/Table2[[#This Row],[Simulated Medicare allowed amount for facility inpatient and outpatient services ($ millions) (required)]],"")</f>
        <v/>
      </c>
    </row>
    <row r="240" spans="1:9">
      <c r="A240" s="332"/>
      <c r="B240" s="332"/>
      <c r="C240" s="332"/>
      <c r="D240" s="332"/>
      <c r="E240" s="332"/>
      <c r="F240" s="333"/>
      <c r="G240" s="334"/>
      <c r="H240" s="334"/>
      <c r="I240" s="389" t="str">
        <f>IFERROR(Table2[[#This Row],[Total private allowed amount for facility inpatient and outpatient services ($ millions) (required)]]/Table2[[#This Row],[Simulated Medicare allowed amount for facility inpatient and outpatient services ($ millions) (required)]],"")</f>
        <v/>
      </c>
    </row>
    <row r="241" spans="1:9">
      <c r="A241" s="332"/>
      <c r="B241" s="332"/>
      <c r="C241" s="332"/>
      <c r="D241" s="332"/>
      <c r="E241" s="332"/>
      <c r="F241" s="333"/>
      <c r="G241" s="334"/>
      <c r="H241" s="335"/>
      <c r="I241" s="389" t="str">
        <f>IFERROR(Table2[[#This Row],[Total private allowed amount for facility inpatient and outpatient services ($ millions) (required)]]/Table2[[#This Row],[Simulated Medicare allowed amount for facility inpatient and outpatient services ($ millions) (required)]],"")</f>
        <v/>
      </c>
    </row>
    <row r="242" spans="1:9">
      <c r="A242" s="332"/>
      <c r="B242" s="332"/>
      <c r="C242" s="332"/>
      <c r="D242" s="332"/>
      <c r="E242" s="332"/>
      <c r="F242" s="333"/>
      <c r="G242" s="334"/>
      <c r="H242" s="334"/>
      <c r="I242" s="389" t="str">
        <f>IFERROR(Table2[[#This Row],[Total private allowed amount for facility inpatient and outpatient services ($ millions) (required)]]/Table2[[#This Row],[Simulated Medicare allowed amount for facility inpatient and outpatient services ($ millions) (required)]],"")</f>
        <v/>
      </c>
    </row>
    <row r="243" spans="1:9">
      <c r="A243" s="332"/>
      <c r="B243" s="332"/>
      <c r="C243" s="332"/>
      <c r="D243" s="332"/>
      <c r="E243" s="332"/>
      <c r="F243" s="333"/>
      <c r="G243" s="334"/>
      <c r="H243" s="334"/>
      <c r="I243" s="389" t="str">
        <f>IFERROR(Table2[[#This Row],[Total private allowed amount for facility inpatient and outpatient services ($ millions) (required)]]/Table2[[#This Row],[Simulated Medicare allowed amount for facility inpatient and outpatient services ($ millions) (required)]],"")</f>
        <v/>
      </c>
    </row>
    <row r="244" spans="1:9">
      <c r="A244" s="332"/>
      <c r="B244" s="332"/>
      <c r="C244" s="332"/>
      <c r="D244" s="332"/>
      <c r="E244" s="332"/>
      <c r="F244" s="333"/>
      <c r="G244" s="334"/>
      <c r="H244" s="334"/>
      <c r="I244" s="389" t="str">
        <f>IFERROR(Table2[[#This Row],[Total private allowed amount for facility inpatient and outpatient services ($ millions) (required)]]/Table2[[#This Row],[Simulated Medicare allowed amount for facility inpatient and outpatient services ($ millions) (required)]],"")</f>
        <v/>
      </c>
    </row>
    <row r="245" spans="1:9">
      <c r="A245" s="332"/>
      <c r="B245" s="332"/>
      <c r="C245" s="332"/>
      <c r="D245" s="332"/>
      <c r="E245" s="332"/>
      <c r="F245" s="333"/>
      <c r="G245" s="334"/>
      <c r="H245" s="335"/>
      <c r="I245" s="389" t="str">
        <f>IFERROR(Table2[[#This Row],[Total private allowed amount for facility inpatient and outpatient services ($ millions) (required)]]/Table2[[#This Row],[Simulated Medicare allowed amount for facility inpatient and outpatient services ($ millions) (required)]],"")</f>
        <v/>
      </c>
    </row>
    <row r="246" spans="1:9">
      <c r="A246" s="332"/>
      <c r="B246" s="332"/>
      <c r="C246" s="332"/>
      <c r="D246" s="332"/>
      <c r="E246" s="332"/>
      <c r="F246" s="333"/>
      <c r="G246" s="334"/>
      <c r="H246" s="334"/>
      <c r="I246" s="389" t="str">
        <f>IFERROR(Table2[[#This Row],[Total private allowed amount for facility inpatient and outpatient services ($ millions) (required)]]/Table2[[#This Row],[Simulated Medicare allowed amount for facility inpatient and outpatient services ($ millions) (required)]],"")</f>
        <v/>
      </c>
    </row>
    <row r="247" spans="1:9">
      <c r="A247" s="332"/>
      <c r="B247" s="332"/>
      <c r="C247" s="332"/>
      <c r="D247" s="332"/>
      <c r="E247" s="332"/>
      <c r="F247" s="333"/>
      <c r="G247" s="334"/>
      <c r="H247" s="334"/>
      <c r="I247" s="389" t="str">
        <f>IFERROR(Table2[[#This Row],[Total private allowed amount for facility inpatient and outpatient services ($ millions) (required)]]/Table2[[#This Row],[Simulated Medicare allowed amount for facility inpatient and outpatient services ($ millions) (required)]],"")</f>
        <v/>
      </c>
    </row>
    <row r="248" spans="1:9">
      <c r="A248" s="332"/>
      <c r="B248" s="332"/>
      <c r="C248" s="332"/>
      <c r="D248" s="332"/>
      <c r="E248" s="332"/>
      <c r="F248" s="333"/>
      <c r="G248" s="334"/>
      <c r="H248" s="334"/>
      <c r="I248" s="389" t="str">
        <f>IFERROR(Table2[[#This Row],[Total private allowed amount for facility inpatient and outpatient services ($ millions) (required)]]/Table2[[#This Row],[Simulated Medicare allowed amount for facility inpatient and outpatient services ($ millions) (required)]],"")</f>
        <v/>
      </c>
    </row>
    <row r="249" spans="1:9">
      <c r="A249" s="332"/>
      <c r="B249" s="332"/>
      <c r="C249" s="332"/>
      <c r="D249" s="332"/>
      <c r="E249" s="332"/>
      <c r="F249" s="333"/>
      <c r="G249" s="334"/>
      <c r="H249" s="335"/>
      <c r="I249" s="389" t="str">
        <f>IFERROR(Table2[[#This Row],[Total private allowed amount for facility inpatient and outpatient services ($ millions) (required)]]/Table2[[#This Row],[Simulated Medicare allowed amount for facility inpatient and outpatient services ($ millions) (required)]],"")</f>
        <v/>
      </c>
    </row>
    <row r="250" spans="1:9">
      <c r="A250" s="332"/>
      <c r="B250" s="332"/>
      <c r="C250" s="332"/>
      <c r="D250" s="332"/>
      <c r="E250" s="332"/>
      <c r="F250" s="333"/>
      <c r="G250" s="334"/>
      <c r="H250" s="334"/>
      <c r="I250" s="389" t="str">
        <f>IFERROR(Table2[[#This Row],[Total private allowed amount for facility inpatient and outpatient services ($ millions) (required)]]/Table2[[#This Row],[Simulated Medicare allowed amount for facility inpatient and outpatient services ($ millions) (required)]],"")</f>
        <v/>
      </c>
    </row>
    <row r="251" spans="1:9">
      <c r="A251" s="332"/>
      <c r="B251" s="332"/>
      <c r="C251" s="332"/>
      <c r="D251" s="332"/>
      <c r="E251" s="332"/>
      <c r="F251" s="333"/>
      <c r="G251" s="335"/>
      <c r="H251" s="334"/>
      <c r="I251" s="389" t="str">
        <f>IFERROR(Table2[[#This Row],[Total private allowed amount for facility inpatient and outpatient services ($ millions) (required)]]/Table2[[#This Row],[Simulated Medicare allowed amount for facility inpatient and outpatient services ($ millions) (required)]],"")</f>
        <v/>
      </c>
    </row>
    <row r="252" spans="1:9">
      <c r="A252" s="332"/>
      <c r="B252" s="332"/>
      <c r="C252" s="332"/>
      <c r="D252" s="332"/>
      <c r="E252" s="332"/>
      <c r="F252" s="333"/>
      <c r="G252" s="334"/>
      <c r="H252" s="334"/>
      <c r="I252" s="389" t="str">
        <f>IFERROR(Table2[[#This Row],[Total private allowed amount for facility inpatient and outpatient services ($ millions) (required)]]/Table2[[#This Row],[Simulated Medicare allowed amount for facility inpatient and outpatient services ($ millions) (required)]],"")</f>
        <v/>
      </c>
    </row>
    <row r="253" spans="1:9">
      <c r="A253" s="332"/>
      <c r="B253" s="332"/>
      <c r="C253" s="332"/>
      <c r="D253" s="332"/>
      <c r="E253" s="332"/>
      <c r="F253" s="333"/>
      <c r="G253" s="334"/>
      <c r="H253" s="334"/>
      <c r="I253" s="389" t="str">
        <f>IFERROR(Table2[[#This Row],[Total private allowed amount for facility inpatient and outpatient services ($ millions) (required)]]/Table2[[#This Row],[Simulated Medicare allowed amount for facility inpatient and outpatient services ($ millions) (required)]],"")</f>
        <v/>
      </c>
    </row>
    <row r="254" spans="1:9">
      <c r="A254" s="332"/>
      <c r="B254" s="332"/>
      <c r="C254" s="332"/>
      <c r="D254" s="332"/>
      <c r="E254" s="332"/>
      <c r="F254" s="333"/>
      <c r="G254" s="334"/>
      <c r="H254" s="334"/>
      <c r="I254" s="389" t="str">
        <f>IFERROR(Table2[[#This Row],[Total private allowed amount for facility inpatient and outpatient services ($ millions) (required)]]/Table2[[#This Row],[Simulated Medicare allowed amount for facility inpatient and outpatient services ($ millions) (required)]],"")</f>
        <v/>
      </c>
    </row>
    <row r="255" spans="1:9">
      <c r="A255" s="332"/>
      <c r="B255" s="332"/>
      <c r="C255" s="332"/>
      <c r="D255" s="332"/>
      <c r="E255" s="332"/>
      <c r="F255" s="333"/>
      <c r="G255" s="334"/>
      <c r="H255" s="334"/>
      <c r="I255" s="389" t="str">
        <f>IFERROR(Table2[[#This Row],[Total private allowed amount for facility inpatient and outpatient services ($ millions) (required)]]/Table2[[#This Row],[Simulated Medicare allowed amount for facility inpatient and outpatient services ($ millions) (required)]],"")</f>
        <v/>
      </c>
    </row>
    <row r="256" spans="1:9">
      <c r="A256" s="332"/>
      <c r="B256" s="332"/>
      <c r="C256" s="332"/>
      <c r="D256" s="332"/>
      <c r="E256" s="332"/>
      <c r="F256" s="333"/>
      <c r="G256" s="334"/>
      <c r="H256" s="334"/>
      <c r="I256" s="389" t="str">
        <f>IFERROR(Table2[[#This Row],[Total private allowed amount for facility inpatient and outpatient services ($ millions) (required)]]/Table2[[#This Row],[Simulated Medicare allowed amount for facility inpatient and outpatient services ($ millions) (required)]],"")</f>
        <v/>
      </c>
    </row>
    <row r="257" spans="1:9">
      <c r="A257" s="332"/>
      <c r="B257" s="332"/>
      <c r="C257" s="332"/>
      <c r="D257" s="332"/>
      <c r="E257" s="332"/>
      <c r="F257" s="333"/>
      <c r="G257" s="334"/>
      <c r="H257" s="334"/>
      <c r="I257" s="389" t="str">
        <f>IFERROR(Table2[[#This Row],[Total private allowed amount for facility inpatient and outpatient services ($ millions) (required)]]/Table2[[#This Row],[Simulated Medicare allowed amount for facility inpatient and outpatient services ($ millions) (required)]],"")</f>
        <v/>
      </c>
    </row>
    <row r="258" spans="1:9">
      <c r="A258" s="332"/>
      <c r="B258" s="332"/>
      <c r="C258" s="332"/>
      <c r="D258" s="332"/>
      <c r="E258" s="332"/>
      <c r="F258" s="333"/>
      <c r="G258" s="334"/>
      <c r="H258" s="334"/>
      <c r="I258" s="389" t="str">
        <f>IFERROR(Table2[[#This Row],[Total private allowed amount for facility inpatient and outpatient services ($ millions) (required)]]/Table2[[#This Row],[Simulated Medicare allowed amount for facility inpatient and outpatient services ($ millions) (required)]],"")</f>
        <v/>
      </c>
    </row>
    <row r="259" spans="1:9">
      <c r="A259" s="332"/>
      <c r="B259" s="332"/>
      <c r="C259" s="332"/>
      <c r="D259" s="332"/>
      <c r="E259" s="332"/>
      <c r="F259" s="333"/>
      <c r="G259" s="334"/>
      <c r="H259" s="334"/>
      <c r="I259" s="389" t="str">
        <f>IFERROR(Table2[[#This Row],[Total private allowed amount for facility inpatient and outpatient services ($ millions) (required)]]/Table2[[#This Row],[Simulated Medicare allowed amount for facility inpatient and outpatient services ($ millions) (required)]],"")</f>
        <v/>
      </c>
    </row>
    <row r="260" spans="1:9">
      <c r="A260" s="332"/>
      <c r="B260" s="332"/>
      <c r="C260" s="332"/>
      <c r="D260" s="332"/>
      <c r="E260" s="332"/>
      <c r="F260" s="333"/>
      <c r="G260" s="334"/>
      <c r="H260" s="334"/>
      <c r="I260" s="389" t="str">
        <f>IFERROR(Table2[[#This Row],[Total private allowed amount for facility inpatient and outpatient services ($ millions) (required)]]/Table2[[#This Row],[Simulated Medicare allowed amount for facility inpatient and outpatient services ($ millions) (required)]],"")</f>
        <v/>
      </c>
    </row>
    <row r="261" spans="1:9">
      <c r="A261" s="332"/>
      <c r="B261" s="332"/>
      <c r="C261" s="332"/>
      <c r="D261" s="332"/>
      <c r="E261" s="332"/>
      <c r="F261" s="333"/>
      <c r="G261" s="334"/>
      <c r="H261" s="334"/>
      <c r="I261" s="389" t="str">
        <f>IFERROR(Table2[[#This Row],[Total private allowed amount for facility inpatient and outpatient services ($ millions) (required)]]/Table2[[#This Row],[Simulated Medicare allowed amount for facility inpatient and outpatient services ($ millions) (required)]],"")</f>
        <v/>
      </c>
    </row>
    <row r="262" spans="1:9">
      <c r="A262" s="332"/>
      <c r="B262" s="332"/>
      <c r="C262" s="332"/>
      <c r="D262" s="332"/>
      <c r="E262" s="332"/>
      <c r="F262" s="333"/>
      <c r="G262" s="334"/>
      <c r="H262" s="334"/>
      <c r="I262" s="389" t="str">
        <f>IFERROR(Table2[[#This Row],[Total private allowed amount for facility inpatient and outpatient services ($ millions) (required)]]/Table2[[#This Row],[Simulated Medicare allowed amount for facility inpatient and outpatient services ($ millions) (required)]],"")</f>
        <v/>
      </c>
    </row>
    <row r="263" spans="1:9">
      <c r="A263" s="332"/>
      <c r="B263" s="332"/>
      <c r="C263" s="332"/>
      <c r="D263" s="332"/>
      <c r="E263" s="332"/>
      <c r="F263" s="333"/>
      <c r="G263" s="334"/>
      <c r="H263" s="334"/>
      <c r="I263" s="389" t="str">
        <f>IFERROR(Table2[[#This Row],[Total private allowed amount for facility inpatient and outpatient services ($ millions) (required)]]/Table2[[#This Row],[Simulated Medicare allowed amount for facility inpatient and outpatient services ($ millions) (required)]],"")</f>
        <v/>
      </c>
    </row>
    <row r="264" spans="1:9">
      <c r="A264" s="332"/>
      <c r="B264" s="332"/>
      <c r="C264" s="332"/>
      <c r="D264" s="332"/>
      <c r="E264" s="332"/>
      <c r="F264" s="333"/>
      <c r="G264" s="335"/>
      <c r="H264" s="334"/>
      <c r="I264" s="389" t="str">
        <f>IFERROR(Table2[[#This Row],[Total private allowed amount for facility inpatient and outpatient services ($ millions) (required)]]/Table2[[#This Row],[Simulated Medicare allowed amount for facility inpatient and outpatient services ($ millions) (required)]],"")</f>
        <v/>
      </c>
    </row>
    <row r="265" spans="1:9">
      <c r="A265" s="332"/>
      <c r="B265" s="332"/>
      <c r="C265" s="332"/>
      <c r="D265" s="332"/>
      <c r="E265" s="332"/>
      <c r="F265" s="333"/>
      <c r="G265" s="334"/>
      <c r="H265" s="334"/>
      <c r="I265" s="389" t="str">
        <f>IFERROR(Table2[[#This Row],[Total private allowed amount for facility inpatient and outpatient services ($ millions) (required)]]/Table2[[#This Row],[Simulated Medicare allowed amount for facility inpatient and outpatient services ($ millions) (required)]],"")</f>
        <v/>
      </c>
    </row>
    <row r="266" spans="1:9">
      <c r="A266" s="332"/>
      <c r="B266" s="332"/>
      <c r="C266" s="332"/>
      <c r="D266" s="332"/>
      <c r="E266" s="332"/>
      <c r="F266" s="333"/>
      <c r="G266" s="334"/>
      <c r="H266" s="334"/>
      <c r="I266" s="389" t="str">
        <f>IFERROR(Table2[[#This Row],[Total private allowed amount for facility inpatient and outpatient services ($ millions) (required)]]/Table2[[#This Row],[Simulated Medicare allowed amount for facility inpatient and outpatient services ($ millions) (required)]],"")</f>
        <v/>
      </c>
    </row>
    <row r="267" spans="1:9">
      <c r="A267" s="332"/>
      <c r="B267" s="332"/>
      <c r="C267" s="332"/>
      <c r="D267" s="332"/>
      <c r="E267" s="332"/>
      <c r="F267" s="333"/>
      <c r="G267" s="334"/>
      <c r="H267" s="334"/>
      <c r="I267" s="389" t="str">
        <f>IFERROR(Table2[[#This Row],[Total private allowed amount for facility inpatient and outpatient services ($ millions) (required)]]/Table2[[#This Row],[Simulated Medicare allowed amount for facility inpatient and outpatient services ($ millions) (required)]],"")</f>
        <v/>
      </c>
    </row>
    <row r="268" spans="1:9">
      <c r="A268" s="332"/>
      <c r="B268" s="332"/>
      <c r="C268" s="332"/>
      <c r="D268" s="332"/>
      <c r="E268" s="332"/>
      <c r="F268" s="333"/>
      <c r="G268" s="336"/>
      <c r="H268" s="336"/>
      <c r="I268" s="389" t="str">
        <f>IFERROR(Table2[[#This Row],[Total private allowed amount for facility inpatient and outpatient services ($ millions) (required)]]/Table2[[#This Row],[Simulated Medicare allowed amount for facility inpatient and outpatient services ($ millions) (required)]],"")</f>
        <v/>
      </c>
    </row>
    <row r="269" spans="1:9">
      <c r="A269" s="332"/>
      <c r="B269" s="332"/>
      <c r="C269" s="332"/>
      <c r="D269" s="332"/>
      <c r="E269" s="332"/>
      <c r="F269" s="333"/>
      <c r="G269" s="336"/>
      <c r="H269" s="336"/>
      <c r="I269" s="389" t="str">
        <f>IFERROR(Table2[[#This Row],[Total private allowed amount for facility inpatient and outpatient services ($ millions) (required)]]/Table2[[#This Row],[Simulated Medicare allowed amount for facility inpatient and outpatient services ($ millions) (required)]],"")</f>
        <v/>
      </c>
    </row>
    <row r="270" spans="1:9">
      <c r="A270" s="332"/>
      <c r="B270" s="332"/>
      <c r="C270" s="332"/>
      <c r="D270" s="332"/>
      <c r="E270" s="332"/>
      <c r="F270" s="333"/>
      <c r="G270" s="334"/>
      <c r="H270" s="335"/>
      <c r="I270" s="389" t="str">
        <f>IFERROR(Table2[[#This Row],[Total private allowed amount for facility inpatient and outpatient services ($ millions) (required)]]/Table2[[#This Row],[Simulated Medicare allowed amount for facility inpatient and outpatient services ($ millions) (required)]],"")</f>
        <v/>
      </c>
    </row>
    <row r="271" spans="1:9">
      <c r="A271" s="332"/>
      <c r="B271" s="332"/>
      <c r="C271" s="332"/>
      <c r="D271" s="332"/>
      <c r="E271" s="332"/>
      <c r="F271" s="333"/>
      <c r="G271" s="334"/>
      <c r="H271" s="334"/>
      <c r="I271" s="389" t="str">
        <f>IFERROR(Table2[[#This Row],[Total private allowed amount for facility inpatient and outpatient services ($ millions) (required)]]/Table2[[#This Row],[Simulated Medicare allowed amount for facility inpatient and outpatient services ($ millions) (required)]],"")</f>
        <v/>
      </c>
    </row>
    <row r="272" spans="1:9">
      <c r="A272" s="332"/>
      <c r="B272" s="332"/>
      <c r="C272" s="332"/>
      <c r="D272" s="332"/>
      <c r="E272" s="332"/>
      <c r="F272" s="333"/>
      <c r="G272" s="334"/>
      <c r="H272" s="334"/>
      <c r="I272" s="389" t="str">
        <f>IFERROR(Table2[[#This Row],[Total private allowed amount for facility inpatient and outpatient services ($ millions) (required)]]/Table2[[#This Row],[Simulated Medicare allowed amount for facility inpatient and outpatient services ($ millions) (required)]],"")</f>
        <v/>
      </c>
    </row>
    <row r="273" spans="1:9">
      <c r="A273" s="332"/>
      <c r="B273" s="332"/>
      <c r="C273" s="332"/>
      <c r="D273" s="332"/>
      <c r="E273" s="332"/>
      <c r="F273" s="333"/>
      <c r="G273" s="334"/>
      <c r="H273" s="334"/>
      <c r="I273" s="389" t="str">
        <f>IFERROR(Table2[[#This Row],[Total private allowed amount for facility inpatient and outpatient services ($ millions) (required)]]/Table2[[#This Row],[Simulated Medicare allowed amount for facility inpatient and outpatient services ($ millions) (required)]],"")</f>
        <v/>
      </c>
    </row>
    <row r="274" spans="1:9">
      <c r="A274" s="332"/>
      <c r="B274" s="332"/>
      <c r="C274" s="332"/>
      <c r="D274" s="332"/>
      <c r="E274" s="332"/>
      <c r="F274" s="333"/>
      <c r="G274" s="334"/>
      <c r="H274" s="334"/>
      <c r="I274" s="389" t="str">
        <f>IFERROR(Table2[[#This Row],[Total private allowed amount for facility inpatient and outpatient services ($ millions) (required)]]/Table2[[#This Row],[Simulated Medicare allowed amount for facility inpatient and outpatient services ($ millions) (required)]],"")</f>
        <v/>
      </c>
    </row>
    <row r="275" spans="1:9">
      <c r="A275" s="332"/>
      <c r="B275" s="332"/>
      <c r="C275" s="332"/>
      <c r="D275" s="332"/>
      <c r="E275" s="332"/>
      <c r="F275" s="333"/>
      <c r="G275" s="335"/>
      <c r="H275" s="334"/>
      <c r="I275" s="389" t="str">
        <f>IFERROR(Table2[[#This Row],[Total private allowed amount for facility inpatient and outpatient services ($ millions) (required)]]/Table2[[#This Row],[Simulated Medicare allowed amount for facility inpatient and outpatient services ($ millions) (required)]],"")</f>
        <v/>
      </c>
    </row>
    <row r="276" spans="1:9">
      <c r="A276" s="332"/>
      <c r="B276" s="332"/>
      <c r="C276" s="332"/>
      <c r="D276" s="332"/>
      <c r="E276" s="332"/>
      <c r="F276" s="333"/>
      <c r="G276" s="334"/>
      <c r="H276" s="334"/>
      <c r="I276" s="389" t="str">
        <f>IFERROR(Table2[[#This Row],[Total private allowed amount for facility inpatient and outpatient services ($ millions) (required)]]/Table2[[#This Row],[Simulated Medicare allowed amount for facility inpatient and outpatient services ($ millions) (required)]],"")</f>
        <v/>
      </c>
    </row>
    <row r="277" spans="1:9">
      <c r="A277" s="332"/>
      <c r="B277" s="332"/>
      <c r="C277" s="332"/>
      <c r="D277" s="332"/>
      <c r="E277" s="332"/>
      <c r="F277" s="333"/>
      <c r="G277" s="334"/>
      <c r="H277" s="334"/>
      <c r="I277" s="389" t="str">
        <f>IFERROR(Table2[[#This Row],[Total private allowed amount for facility inpatient and outpatient services ($ millions) (required)]]/Table2[[#This Row],[Simulated Medicare allowed amount for facility inpatient and outpatient services ($ millions) (required)]],"")</f>
        <v/>
      </c>
    </row>
    <row r="278" spans="1:9">
      <c r="A278" s="332"/>
      <c r="B278" s="332"/>
      <c r="C278" s="332"/>
      <c r="D278" s="332"/>
      <c r="E278" s="332"/>
      <c r="F278" s="333"/>
      <c r="G278" s="336"/>
      <c r="H278" s="336"/>
      <c r="I278" s="389" t="str">
        <f>IFERROR(Table2[[#This Row],[Total private allowed amount for facility inpatient and outpatient services ($ millions) (required)]]/Table2[[#This Row],[Simulated Medicare allowed amount for facility inpatient and outpatient services ($ millions) (required)]],"")</f>
        <v/>
      </c>
    </row>
    <row r="279" spans="1:9">
      <c r="A279" s="332"/>
      <c r="B279" s="332"/>
      <c r="C279" s="332"/>
      <c r="D279" s="332"/>
      <c r="E279" s="332"/>
      <c r="F279" s="333"/>
      <c r="G279" s="334"/>
      <c r="H279" s="334"/>
      <c r="I279" s="389" t="str">
        <f>IFERROR(Table2[[#This Row],[Total private allowed amount for facility inpatient and outpatient services ($ millions) (required)]]/Table2[[#This Row],[Simulated Medicare allowed amount for facility inpatient and outpatient services ($ millions) (required)]],"")</f>
        <v/>
      </c>
    </row>
    <row r="280" spans="1:9">
      <c r="A280" s="332"/>
      <c r="B280" s="332"/>
      <c r="C280" s="332"/>
      <c r="D280" s="332"/>
      <c r="E280" s="332"/>
      <c r="F280" s="333"/>
      <c r="G280" s="336"/>
      <c r="H280" s="336"/>
      <c r="I280" s="389" t="str">
        <f>IFERROR(Table2[[#This Row],[Total private allowed amount for facility inpatient and outpatient services ($ millions) (required)]]/Table2[[#This Row],[Simulated Medicare allowed amount for facility inpatient and outpatient services ($ millions) (required)]],"")</f>
        <v/>
      </c>
    </row>
    <row r="281" spans="1:9">
      <c r="A281" s="332"/>
      <c r="B281" s="332"/>
      <c r="C281" s="332"/>
      <c r="D281" s="332"/>
      <c r="E281" s="332"/>
      <c r="F281" s="333"/>
      <c r="G281" s="334"/>
      <c r="H281" s="334"/>
      <c r="I281" s="389" t="str">
        <f>IFERROR(Table2[[#This Row],[Total private allowed amount for facility inpatient and outpatient services ($ millions) (required)]]/Table2[[#This Row],[Simulated Medicare allowed amount for facility inpatient and outpatient services ($ millions) (required)]],"")</f>
        <v/>
      </c>
    </row>
    <row r="282" spans="1:9">
      <c r="A282" s="332"/>
      <c r="B282" s="332"/>
      <c r="C282" s="332"/>
      <c r="D282" s="332"/>
      <c r="E282" s="332"/>
      <c r="F282" s="333"/>
      <c r="G282" s="334"/>
      <c r="H282" s="334"/>
      <c r="I282" s="389" t="str">
        <f>IFERROR(Table2[[#This Row],[Total private allowed amount for facility inpatient and outpatient services ($ millions) (required)]]/Table2[[#This Row],[Simulated Medicare allowed amount for facility inpatient and outpatient services ($ millions) (required)]],"")</f>
        <v/>
      </c>
    </row>
    <row r="283" spans="1:9">
      <c r="A283" s="332"/>
      <c r="B283" s="332"/>
      <c r="C283" s="332"/>
      <c r="D283" s="332"/>
      <c r="E283" s="332"/>
      <c r="F283" s="333"/>
      <c r="G283" s="335"/>
      <c r="H283" s="334"/>
      <c r="I283" s="389" t="str">
        <f>IFERROR(Table2[[#This Row],[Total private allowed amount for facility inpatient and outpatient services ($ millions) (required)]]/Table2[[#This Row],[Simulated Medicare allowed amount for facility inpatient and outpatient services ($ millions) (required)]],"")</f>
        <v/>
      </c>
    </row>
    <row r="284" spans="1:9">
      <c r="A284" s="332"/>
      <c r="B284" s="332"/>
      <c r="C284" s="332"/>
      <c r="D284" s="332"/>
      <c r="E284" s="332"/>
      <c r="F284" s="333"/>
      <c r="G284" s="334"/>
      <c r="H284" s="334"/>
      <c r="I284" s="389" t="str">
        <f>IFERROR(Table2[[#This Row],[Total private allowed amount for facility inpatient and outpatient services ($ millions) (required)]]/Table2[[#This Row],[Simulated Medicare allowed amount for facility inpatient and outpatient services ($ millions) (required)]],"")</f>
        <v/>
      </c>
    </row>
    <row r="285" spans="1:9">
      <c r="A285" s="332"/>
      <c r="B285" s="332"/>
      <c r="C285" s="332"/>
      <c r="D285" s="332"/>
      <c r="E285" s="332"/>
      <c r="F285" s="333"/>
      <c r="G285" s="335"/>
      <c r="H285" s="335"/>
      <c r="I285" s="389" t="str">
        <f>IFERROR(Table2[[#This Row],[Total private allowed amount for facility inpatient and outpatient services ($ millions) (required)]]/Table2[[#This Row],[Simulated Medicare allowed amount for facility inpatient and outpatient services ($ millions) (required)]],"")</f>
        <v/>
      </c>
    </row>
    <row r="286" spans="1:9">
      <c r="A286" s="332"/>
      <c r="B286" s="332"/>
      <c r="C286" s="332"/>
      <c r="D286" s="332"/>
      <c r="E286" s="332"/>
      <c r="F286" s="333"/>
      <c r="G286" s="334"/>
      <c r="H286" s="334"/>
      <c r="I286" s="389" t="str">
        <f>IFERROR(Table2[[#This Row],[Total private allowed amount for facility inpatient and outpatient services ($ millions) (required)]]/Table2[[#This Row],[Simulated Medicare allowed amount for facility inpatient and outpatient services ($ millions) (required)]],"")</f>
        <v/>
      </c>
    </row>
    <row r="287" spans="1:9">
      <c r="A287" s="332"/>
      <c r="B287" s="332"/>
      <c r="C287" s="332"/>
      <c r="D287" s="332"/>
      <c r="E287" s="332"/>
      <c r="F287" s="333"/>
      <c r="G287" s="334"/>
      <c r="H287" s="334"/>
      <c r="I287" s="389" t="str">
        <f>IFERROR(Table2[[#This Row],[Total private allowed amount for facility inpatient and outpatient services ($ millions) (required)]]/Table2[[#This Row],[Simulated Medicare allowed amount for facility inpatient and outpatient services ($ millions) (required)]],"")</f>
        <v/>
      </c>
    </row>
    <row r="288" spans="1:9">
      <c r="A288" s="332"/>
      <c r="B288" s="332"/>
      <c r="C288" s="332"/>
      <c r="D288" s="332"/>
      <c r="E288" s="332"/>
      <c r="F288" s="333"/>
      <c r="G288" s="334"/>
      <c r="H288" s="334"/>
      <c r="I288" s="389" t="str">
        <f>IFERROR(Table2[[#This Row],[Total private allowed amount for facility inpatient and outpatient services ($ millions) (required)]]/Table2[[#This Row],[Simulated Medicare allowed amount for facility inpatient and outpatient services ($ millions) (required)]],"")</f>
        <v/>
      </c>
    </row>
    <row r="289" spans="1:9">
      <c r="A289" s="332"/>
      <c r="B289" s="332"/>
      <c r="C289" s="332"/>
      <c r="D289" s="332"/>
      <c r="E289" s="332"/>
      <c r="F289" s="333"/>
      <c r="G289" s="334"/>
      <c r="H289" s="334"/>
      <c r="I289" s="389" t="str">
        <f>IFERROR(Table2[[#This Row],[Total private allowed amount for facility inpatient and outpatient services ($ millions) (required)]]/Table2[[#This Row],[Simulated Medicare allowed amount for facility inpatient and outpatient services ($ millions) (required)]],"")</f>
        <v/>
      </c>
    </row>
    <row r="290" spans="1:9">
      <c r="A290" s="332"/>
      <c r="B290" s="332"/>
      <c r="C290" s="332"/>
      <c r="D290" s="332"/>
      <c r="E290" s="332"/>
      <c r="F290" s="333"/>
      <c r="G290" s="334"/>
      <c r="H290" s="334"/>
      <c r="I290" s="389" t="str">
        <f>IFERROR(Table2[[#This Row],[Total private allowed amount for facility inpatient and outpatient services ($ millions) (required)]]/Table2[[#This Row],[Simulated Medicare allowed amount for facility inpatient and outpatient services ($ millions) (required)]],"")</f>
        <v/>
      </c>
    </row>
    <row r="291" spans="1:9">
      <c r="A291" s="332"/>
      <c r="B291" s="332"/>
      <c r="C291" s="332"/>
      <c r="D291" s="332"/>
      <c r="E291" s="332"/>
      <c r="F291" s="333"/>
      <c r="G291" s="336"/>
      <c r="H291" s="336"/>
      <c r="I291" s="389" t="str">
        <f>IFERROR(Table2[[#This Row],[Total private allowed amount for facility inpatient and outpatient services ($ millions) (required)]]/Table2[[#This Row],[Simulated Medicare allowed amount for facility inpatient and outpatient services ($ millions) (required)]],"")</f>
        <v/>
      </c>
    </row>
    <row r="292" spans="1:9">
      <c r="A292" s="332"/>
      <c r="B292" s="332"/>
      <c r="C292" s="332"/>
      <c r="D292" s="332"/>
      <c r="E292" s="332"/>
      <c r="F292" s="333"/>
      <c r="G292" s="334"/>
      <c r="H292" s="334"/>
      <c r="I292" s="389" t="str">
        <f>IFERROR(Table2[[#This Row],[Total private allowed amount for facility inpatient and outpatient services ($ millions) (required)]]/Table2[[#This Row],[Simulated Medicare allowed amount for facility inpatient and outpatient services ($ millions) (required)]],"")</f>
        <v/>
      </c>
    </row>
    <row r="293" spans="1:9">
      <c r="A293" s="332"/>
      <c r="B293" s="332"/>
      <c r="C293" s="332"/>
      <c r="D293" s="332"/>
      <c r="E293" s="332"/>
      <c r="F293" s="333"/>
      <c r="G293" s="334"/>
      <c r="H293" s="334"/>
      <c r="I293" s="389" t="str">
        <f>IFERROR(Table2[[#This Row],[Total private allowed amount for facility inpatient and outpatient services ($ millions) (required)]]/Table2[[#This Row],[Simulated Medicare allowed amount for facility inpatient and outpatient services ($ millions) (required)]],"")</f>
        <v/>
      </c>
    </row>
    <row r="294" spans="1:9">
      <c r="A294" s="332"/>
      <c r="B294" s="332"/>
      <c r="C294" s="332"/>
      <c r="D294" s="332"/>
      <c r="E294" s="332"/>
      <c r="F294" s="333"/>
      <c r="G294" s="334"/>
      <c r="H294" s="334"/>
      <c r="I294" s="389" t="str">
        <f>IFERROR(Table2[[#This Row],[Total private allowed amount for facility inpatient and outpatient services ($ millions) (required)]]/Table2[[#This Row],[Simulated Medicare allowed amount for facility inpatient and outpatient services ($ millions) (required)]],"")</f>
        <v/>
      </c>
    </row>
    <row r="295" spans="1:9">
      <c r="A295" s="332"/>
      <c r="B295" s="332"/>
      <c r="C295" s="332"/>
      <c r="D295" s="332"/>
      <c r="E295" s="332"/>
      <c r="F295" s="333"/>
      <c r="G295" s="334"/>
      <c r="H295" s="334"/>
      <c r="I295" s="389" t="str">
        <f>IFERROR(Table2[[#This Row],[Total private allowed amount for facility inpatient and outpatient services ($ millions) (required)]]/Table2[[#This Row],[Simulated Medicare allowed amount for facility inpatient and outpatient services ($ millions) (required)]],"")</f>
        <v/>
      </c>
    </row>
    <row r="296" spans="1:9">
      <c r="A296" s="332"/>
      <c r="B296" s="332"/>
      <c r="C296" s="332"/>
      <c r="D296" s="332"/>
      <c r="E296" s="332"/>
      <c r="F296" s="333"/>
      <c r="G296" s="334"/>
      <c r="H296" s="334"/>
      <c r="I296" s="389" t="str">
        <f>IFERROR(Table2[[#This Row],[Total private allowed amount for facility inpatient and outpatient services ($ millions) (required)]]/Table2[[#This Row],[Simulated Medicare allowed amount for facility inpatient and outpatient services ($ millions) (required)]],"")</f>
        <v/>
      </c>
    </row>
    <row r="297" spans="1:9">
      <c r="A297" s="332"/>
      <c r="B297" s="332"/>
      <c r="C297" s="332"/>
      <c r="D297" s="332"/>
      <c r="E297" s="332"/>
      <c r="F297" s="333"/>
      <c r="G297" s="334"/>
      <c r="H297" s="334"/>
      <c r="I297" s="389" t="str">
        <f>IFERROR(Table2[[#This Row],[Total private allowed amount for facility inpatient and outpatient services ($ millions) (required)]]/Table2[[#This Row],[Simulated Medicare allowed amount for facility inpatient and outpatient services ($ millions) (required)]],"")</f>
        <v/>
      </c>
    </row>
    <row r="298" spans="1:9">
      <c r="A298" s="332"/>
      <c r="B298" s="332"/>
      <c r="C298" s="332"/>
      <c r="D298" s="332"/>
      <c r="E298" s="332"/>
      <c r="F298" s="333"/>
      <c r="G298" s="334"/>
      <c r="H298" s="334"/>
      <c r="I298" s="389" t="str">
        <f>IFERROR(Table2[[#This Row],[Total private allowed amount for facility inpatient and outpatient services ($ millions) (required)]]/Table2[[#This Row],[Simulated Medicare allowed amount for facility inpatient and outpatient services ($ millions) (required)]],"")</f>
        <v/>
      </c>
    </row>
    <row r="299" spans="1:9">
      <c r="A299" s="332"/>
      <c r="B299" s="332"/>
      <c r="C299" s="332"/>
      <c r="D299" s="332"/>
      <c r="E299" s="332"/>
      <c r="F299" s="333"/>
      <c r="G299" s="334"/>
      <c r="H299" s="334"/>
      <c r="I299" s="389" t="str">
        <f>IFERROR(Table2[[#This Row],[Total private allowed amount for facility inpatient and outpatient services ($ millions) (required)]]/Table2[[#This Row],[Simulated Medicare allowed amount for facility inpatient and outpatient services ($ millions) (required)]],"")</f>
        <v/>
      </c>
    </row>
    <row r="300" spans="1:9">
      <c r="A300" s="332"/>
      <c r="B300" s="332"/>
      <c r="C300" s="332"/>
      <c r="D300" s="332"/>
      <c r="E300" s="332"/>
      <c r="F300" s="333"/>
      <c r="G300" s="334"/>
      <c r="H300" s="334"/>
      <c r="I300" s="389" t="str">
        <f>IFERROR(Table2[[#This Row],[Total private allowed amount for facility inpatient and outpatient services ($ millions) (required)]]/Table2[[#This Row],[Simulated Medicare allowed amount for facility inpatient and outpatient services ($ millions) (required)]],"")</f>
        <v/>
      </c>
    </row>
    <row r="301" spans="1:9">
      <c r="A301" s="332"/>
      <c r="B301" s="332"/>
      <c r="C301" s="332"/>
      <c r="D301" s="332"/>
      <c r="E301" s="332"/>
      <c r="F301" s="333"/>
      <c r="G301" s="334"/>
      <c r="H301" s="334"/>
      <c r="I301" s="389" t="str">
        <f>IFERROR(Table2[[#This Row],[Total private allowed amount for facility inpatient and outpatient services ($ millions) (required)]]/Table2[[#This Row],[Simulated Medicare allowed amount for facility inpatient and outpatient services ($ millions) (required)]],"")</f>
        <v/>
      </c>
    </row>
    <row r="302" spans="1:9">
      <c r="A302" s="332"/>
      <c r="B302" s="332"/>
      <c r="C302" s="332"/>
      <c r="D302" s="332"/>
      <c r="E302" s="332"/>
      <c r="F302" s="333"/>
      <c r="G302" s="334"/>
      <c r="H302" s="334"/>
      <c r="I302" s="389" t="str">
        <f>IFERROR(Table2[[#This Row],[Total private allowed amount for facility inpatient and outpatient services ($ millions) (required)]]/Table2[[#This Row],[Simulated Medicare allowed amount for facility inpatient and outpatient services ($ millions) (required)]],"")</f>
        <v/>
      </c>
    </row>
    <row r="303" spans="1:9">
      <c r="A303" s="332"/>
      <c r="B303" s="332"/>
      <c r="C303" s="332"/>
      <c r="D303" s="332"/>
      <c r="E303" s="332"/>
      <c r="F303" s="333"/>
      <c r="G303" s="334"/>
      <c r="H303" s="334"/>
      <c r="I303" s="389" t="str">
        <f>IFERROR(Table2[[#This Row],[Total private allowed amount for facility inpatient and outpatient services ($ millions) (required)]]/Table2[[#This Row],[Simulated Medicare allowed amount for facility inpatient and outpatient services ($ millions) (required)]],"")</f>
        <v/>
      </c>
    </row>
    <row r="304" spans="1:9">
      <c r="A304" s="332"/>
      <c r="B304" s="332"/>
      <c r="C304" s="332"/>
      <c r="D304" s="332"/>
      <c r="E304" s="332"/>
      <c r="F304" s="333"/>
      <c r="G304" s="334"/>
      <c r="H304" s="334"/>
      <c r="I304" s="389" t="str">
        <f>IFERROR(Table2[[#This Row],[Total private allowed amount for facility inpatient and outpatient services ($ millions) (required)]]/Table2[[#This Row],[Simulated Medicare allowed amount for facility inpatient and outpatient services ($ millions) (required)]],"")</f>
        <v/>
      </c>
    </row>
    <row r="305" spans="1:9">
      <c r="A305" s="332"/>
      <c r="B305" s="332"/>
      <c r="C305" s="332"/>
      <c r="D305" s="332"/>
      <c r="E305" s="332"/>
      <c r="F305" s="333"/>
      <c r="G305" s="335"/>
      <c r="H305" s="335"/>
      <c r="I305" s="389" t="str">
        <f>IFERROR(Table2[[#This Row],[Total private allowed amount for facility inpatient and outpatient services ($ millions) (required)]]/Table2[[#This Row],[Simulated Medicare allowed amount for facility inpatient and outpatient services ($ millions) (required)]],"")</f>
        <v/>
      </c>
    </row>
    <row r="306" spans="1:9">
      <c r="A306" s="332"/>
      <c r="B306" s="332"/>
      <c r="C306" s="332"/>
      <c r="D306" s="332"/>
      <c r="E306" s="332"/>
      <c r="F306" s="333"/>
      <c r="G306" s="334"/>
      <c r="H306" s="334"/>
      <c r="I306" s="389" t="str">
        <f>IFERROR(Table2[[#This Row],[Total private allowed amount for facility inpatient and outpatient services ($ millions) (required)]]/Table2[[#This Row],[Simulated Medicare allowed amount for facility inpatient and outpatient services ($ millions) (required)]],"")</f>
        <v/>
      </c>
    </row>
    <row r="307" spans="1:9">
      <c r="A307" s="332"/>
      <c r="B307" s="332"/>
      <c r="C307" s="332"/>
      <c r="D307" s="332"/>
      <c r="E307" s="332"/>
      <c r="F307" s="333"/>
      <c r="G307" s="334"/>
      <c r="H307" s="334"/>
      <c r="I307" s="389" t="str">
        <f>IFERROR(Table2[[#This Row],[Total private allowed amount for facility inpatient and outpatient services ($ millions) (required)]]/Table2[[#This Row],[Simulated Medicare allowed amount for facility inpatient and outpatient services ($ millions) (required)]],"")</f>
        <v/>
      </c>
    </row>
    <row r="308" spans="1:9">
      <c r="A308" s="332"/>
      <c r="B308" s="332"/>
      <c r="C308" s="332"/>
      <c r="D308" s="332"/>
      <c r="E308" s="332"/>
      <c r="F308" s="333"/>
      <c r="G308" s="336"/>
      <c r="H308" s="336"/>
      <c r="I308" s="389" t="str">
        <f>IFERROR(Table2[[#This Row],[Total private allowed amount for facility inpatient and outpatient services ($ millions) (required)]]/Table2[[#This Row],[Simulated Medicare allowed amount for facility inpatient and outpatient services ($ millions) (required)]],"")</f>
        <v/>
      </c>
    </row>
    <row r="309" spans="1:9">
      <c r="A309" s="332"/>
      <c r="B309" s="332"/>
      <c r="C309" s="332"/>
      <c r="D309" s="332"/>
      <c r="E309" s="332"/>
      <c r="F309" s="333"/>
      <c r="G309" s="336"/>
      <c r="H309" s="336"/>
      <c r="I309" s="389" t="str">
        <f>IFERROR(Table2[[#This Row],[Total private allowed amount for facility inpatient and outpatient services ($ millions) (required)]]/Table2[[#This Row],[Simulated Medicare allowed amount for facility inpatient and outpatient services ($ millions) (required)]],"")</f>
        <v/>
      </c>
    </row>
    <row r="310" spans="1:9">
      <c r="A310" s="332"/>
      <c r="B310" s="332"/>
      <c r="C310" s="332"/>
      <c r="D310" s="332"/>
      <c r="E310" s="332"/>
      <c r="F310" s="333"/>
      <c r="G310" s="334"/>
      <c r="H310" s="334"/>
      <c r="I310" s="389" t="str">
        <f>IFERROR(Table2[[#This Row],[Total private allowed amount for facility inpatient and outpatient services ($ millions) (required)]]/Table2[[#This Row],[Simulated Medicare allowed amount for facility inpatient and outpatient services ($ millions) (required)]],"")</f>
        <v/>
      </c>
    </row>
    <row r="311" spans="1:9">
      <c r="A311" s="332"/>
      <c r="B311" s="332"/>
      <c r="C311" s="332"/>
      <c r="D311" s="332"/>
      <c r="E311" s="332"/>
      <c r="F311" s="333"/>
      <c r="G311" s="334"/>
      <c r="H311" s="334"/>
      <c r="I311" s="389" t="str">
        <f>IFERROR(Table2[[#This Row],[Total private allowed amount for facility inpatient and outpatient services ($ millions) (required)]]/Table2[[#This Row],[Simulated Medicare allowed amount for facility inpatient and outpatient services ($ millions) (required)]],"")</f>
        <v/>
      </c>
    </row>
    <row r="312" spans="1:9">
      <c r="A312" s="332"/>
      <c r="B312" s="332"/>
      <c r="C312" s="332"/>
      <c r="D312" s="332"/>
      <c r="E312" s="332"/>
      <c r="F312" s="333"/>
      <c r="G312" s="334"/>
      <c r="H312" s="334"/>
      <c r="I312" s="389" t="str">
        <f>IFERROR(Table2[[#This Row],[Total private allowed amount for facility inpatient and outpatient services ($ millions) (required)]]/Table2[[#This Row],[Simulated Medicare allowed amount for facility inpatient and outpatient services ($ millions) (required)]],"")</f>
        <v/>
      </c>
    </row>
    <row r="313" spans="1:9">
      <c r="A313" s="332"/>
      <c r="B313" s="332"/>
      <c r="C313" s="332"/>
      <c r="D313" s="332"/>
      <c r="E313" s="332"/>
      <c r="F313" s="333"/>
      <c r="G313" s="334"/>
      <c r="H313" s="334"/>
      <c r="I313" s="389" t="str">
        <f>IFERROR(Table2[[#This Row],[Total private allowed amount for facility inpatient and outpatient services ($ millions) (required)]]/Table2[[#This Row],[Simulated Medicare allowed amount for facility inpatient and outpatient services ($ millions) (required)]],"")</f>
        <v/>
      </c>
    </row>
    <row r="314" spans="1:9">
      <c r="A314" s="332"/>
      <c r="B314" s="332"/>
      <c r="C314" s="332"/>
      <c r="D314" s="332"/>
      <c r="E314" s="332"/>
      <c r="F314" s="333"/>
      <c r="G314" s="335"/>
      <c r="H314" s="335"/>
      <c r="I314" s="389" t="str">
        <f>IFERROR(Table2[[#This Row],[Total private allowed amount for facility inpatient and outpatient services ($ millions) (required)]]/Table2[[#This Row],[Simulated Medicare allowed amount for facility inpatient and outpatient services ($ millions) (required)]],"")</f>
        <v/>
      </c>
    </row>
    <row r="315" spans="1:9">
      <c r="A315" s="332"/>
      <c r="B315" s="332"/>
      <c r="C315" s="332"/>
      <c r="D315" s="332"/>
      <c r="E315" s="332"/>
      <c r="F315" s="333"/>
      <c r="G315" s="334"/>
      <c r="H315" s="334"/>
      <c r="I315" s="389" t="str">
        <f>IFERROR(Table2[[#This Row],[Total private allowed amount for facility inpatient and outpatient services ($ millions) (required)]]/Table2[[#This Row],[Simulated Medicare allowed amount for facility inpatient and outpatient services ($ millions) (required)]],"")</f>
        <v/>
      </c>
    </row>
    <row r="316" spans="1:9">
      <c r="A316" s="332"/>
      <c r="B316" s="332"/>
      <c r="C316" s="332"/>
      <c r="D316" s="332"/>
      <c r="E316" s="332"/>
      <c r="F316" s="333"/>
      <c r="G316" s="336"/>
      <c r="H316" s="336"/>
      <c r="I316" s="389" t="str">
        <f>IFERROR(Table2[[#This Row],[Total private allowed amount for facility inpatient and outpatient services ($ millions) (required)]]/Table2[[#This Row],[Simulated Medicare allowed amount for facility inpatient and outpatient services ($ millions) (required)]],"")</f>
        <v/>
      </c>
    </row>
    <row r="317" spans="1:9">
      <c r="A317" s="332"/>
      <c r="B317" s="332"/>
      <c r="C317" s="332"/>
      <c r="D317" s="332"/>
      <c r="E317" s="332"/>
      <c r="F317" s="333"/>
      <c r="G317" s="334"/>
      <c r="H317" s="334"/>
      <c r="I317" s="389" t="str">
        <f>IFERROR(Table2[[#This Row],[Total private allowed amount for facility inpatient and outpatient services ($ millions) (required)]]/Table2[[#This Row],[Simulated Medicare allowed amount for facility inpatient and outpatient services ($ millions) (required)]],"")</f>
        <v/>
      </c>
    </row>
    <row r="318" spans="1:9">
      <c r="A318" s="332"/>
      <c r="B318" s="332"/>
      <c r="C318" s="332"/>
      <c r="D318" s="332"/>
      <c r="E318" s="332"/>
      <c r="F318" s="333"/>
      <c r="G318" s="334"/>
      <c r="H318" s="335"/>
      <c r="I318" s="389" t="str">
        <f>IFERROR(Table2[[#This Row],[Total private allowed amount for facility inpatient and outpatient services ($ millions) (required)]]/Table2[[#This Row],[Simulated Medicare allowed amount for facility inpatient and outpatient services ($ millions) (required)]],"")</f>
        <v/>
      </c>
    </row>
    <row r="319" spans="1:9">
      <c r="A319" s="332"/>
      <c r="B319" s="332"/>
      <c r="C319" s="332"/>
      <c r="D319" s="332"/>
      <c r="E319" s="332"/>
      <c r="F319" s="333"/>
      <c r="G319" s="334"/>
      <c r="H319" s="334"/>
      <c r="I319" s="389" t="str">
        <f>IFERROR(Table2[[#This Row],[Total private allowed amount for facility inpatient and outpatient services ($ millions) (required)]]/Table2[[#This Row],[Simulated Medicare allowed amount for facility inpatient and outpatient services ($ millions) (required)]],"")</f>
        <v/>
      </c>
    </row>
    <row r="320" spans="1:9">
      <c r="A320" s="332"/>
      <c r="B320" s="332"/>
      <c r="C320" s="332"/>
      <c r="D320" s="332"/>
      <c r="E320" s="332"/>
      <c r="F320" s="333"/>
      <c r="G320" s="334"/>
      <c r="H320" s="334"/>
      <c r="I320" s="389" t="str">
        <f>IFERROR(Table2[[#This Row],[Total private allowed amount for facility inpatient and outpatient services ($ millions) (required)]]/Table2[[#This Row],[Simulated Medicare allowed amount for facility inpatient and outpatient services ($ millions) (required)]],"")</f>
        <v/>
      </c>
    </row>
    <row r="321" spans="1:9">
      <c r="A321" s="332"/>
      <c r="B321" s="332"/>
      <c r="C321" s="332"/>
      <c r="D321" s="332"/>
      <c r="E321" s="332"/>
      <c r="F321" s="333"/>
      <c r="G321" s="335"/>
      <c r="H321" s="334"/>
      <c r="I321" s="389" t="str">
        <f>IFERROR(Table2[[#This Row],[Total private allowed amount for facility inpatient and outpatient services ($ millions) (required)]]/Table2[[#This Row],[Simulated Medicare allowed amount for facility inpatient and outpatient services ($ millions) (required)]],"")</f>
        <v/>
      </c>
    </row>
    <row r="322" spans="1:9">
      <c r="A322" s="332"/>
      <c r="B322" s="332"/>
      <c r="C322" s="332"/>
      <c r="D322" s="332"/>
      <c r="E322" s="332"/>
      <c r="F322" s="333"/>
      <c r="G322" s="334"/>
      <c r="H322" s="334"/>
      <c r="I322" s="389" t="str">
        <f>IFERROR(Table2[[#This Row],[Total private allowed amount for facility inpatient and outpatient services ($ millions) (required)]]/Table2[[#This Row],[Simulated Medicare allowed amount for facility inpatient and outpatient services ($ millions) (required)]],"")</f>
        <v/>
      </c>
    </row>
    <row r="323" spans="1:9">
      <c r="A323" s="332"/>
      <c r="B323" s="332"/>
      <c r="C323" s="332"/>
      <c r="D323" s="332"/>
      <c r="E323" s="332"/>
      <c r="F323" s="333"/>
      <c r="G323" s="335"/>
      <c r="H323" s="334"/>
      <c r="I323" s="389" t="str">
        <f>IFERROR(Table2[[#This Row],[Total private allowed amount for facility inpatient and outpatient services ($ millions) (required)]]/Table2[[#This Row],[Simulated Medicare allowed amount for facility inpatient and outpatient services ($ millions) (required)]],"")</f>
        <v/>
      </c>
    </row>
    <row r="324" spans="1:9">
      <c r="A324" s="332"/>
      <c r="B324" s="332"/>
      <c r="C324" s="332"/>
      <c r="D324" s="332"/>
      <c r="E324" s="332"/>
      <c r="F324" s="333"/>
      <c r="G324" s="334"/>
      <c r="H324" s="334"/>
      <c r="I324" s="389" t="str">
        <f>IFERROR(Table2[[#This Row],[Total private allowed amount for facility inpatient and outpatient services ($ millions) (required)]]/Table2[[#This Row],[Simulated Medicare allowed amount for facility inpatient and outpatient services ($ millions) (required)]],"")</f>
        <v/>
      </c>
    </row>
    <row r="325" spans="1:9">
      <c r="A325" s="332"/>
      <c r="B325" s="332"/>
      <c r="C325" s="332"/>
      <c r="D325" s="332"/>
      <c r="E325" s="332"/>
      <c r="F325" s="333"/>
      <c r="G325" s="335"/>
      <c r="H325" s="334"/>
      <c r="I325" s="389" t="str">
        <f>IFERROR(Table2[[#This Row],[Total private allowed amount for facility inpatient and outpatient services ($ millions) (required)]]/Table2[[#This Row],[Simulated Medicare allowed amount for facility inpatient and outpatient services ($ millions) (required)]],"")</f>
        <v/>
      </c>
    </row>
    <row r="326" spans="1:9">
      <c r="A326" s="332"/>
      <c r="B326" s="332"/>
      <c r="C326" s="332"/>
      <c r="D326" s="332"/>
      <c r="E326" s="332"/>
      <c r="F326" s="333"/>
      <c r="G326" s="334"/>
      <c r="H326" s="334"/>
      <c r="I326" s="389" t="str">
        <f>IFERROR(Table2[[#This Row],[Total private allowed amount for facility inpatient and outpatient services ($ millions) (required)]]/Table2[[#This Row],[Simulated Medicare allowed amount for facility inpatient and outpatient services ($ millions) (required)]],"")</f>
        <v/>
      </c>
    </row>
    <row r="327" spans="1:9">
      <c r="A327" s="332"/>
      <c r="B327" s="332"/>
      <c r="C327" s="332"/>
      <c r="D327" s="332"/>
      <c r="E327" s="332"/>
      <c r="F327" s="333"/>
      <c r="G327" s="334"/>
      <c r="H327" s="334"/>
      <c r="I327" s="389" t="str">
        <f>IFERROR(Table2[[#This Row],[Total private allowed amount for facility inpatient and outpatient services ($ millions) (required)]]/Table2[[#This Row],[Simulated Medicare allowed amount for facility inpatient and outpatient services ($ millions) (required)]],"")</f>
        <v/>
      </c>
    </row>
    <row r="328" spans="1:9">
      <c r="A328" s="332"/>
      <c r="B328" s="332"/>
      <c r="C328" s="332"/>
      <c r="D328" s="332"/>
      <c r="E328" s="332"/>
      <c r="F328" s="333"/>
      <c r="G328" s="334"/>
      <c r="H328" s="334"/>
      <c r="I328" s="389" t="str">
        <f>IFERROR(Table2[[#This Row],[Total private allowed amount for facility inpatient and outpatient services ($ millions) (required)]]/Table2[[#This Row],[Simulated Medicare allowed amount for facility inpatient and outpatient services ($ millions) (required)]],"")</f>
        <v/>
      </c>
    </row>
    <row r="329" spans="1:9">
      <c r="A329" s="332"/>
      <c r="B329" s="332"/>
      <c r="C329" s="332"/>
      <c r="D329" s="332"/>
      <c r="E329" s="332"/>
      <c r="F329" s="333"/>
      <c r="G329" s="334"/>
      <c r="H329" s="334"/>
      <c r="I329" s="389" t="str">
        <f>IFERROR(Table2[[#This Row],[Total private allowed amount for facility inpatient and outpatient services ($ millions) (required)]]/Table2[[#This Row],[Simulated Medicare allowed amount for facility inpatient and outpatient services ($ millions) (required)]],"")</f>
        <v/>
      </c>
    </row>
    <row r="330" spans="1:9">
      <c r="A330" s="332"/>
      <c r="B330" s="332"/>
      <c r="C330" s="332"/>
      <c r="D330" s="332"/>
      <c r="E330" s="332"/>
      <c r="F330" s="333"/>
      <c r="G330" s="334"/>
      <c r="H330" s="334"/>
      <c r="I330" s="389" t="str">
        <f>IFERROR(Table2[[#This Row],[Total private allowed amount for facility inpatient and outpatient services ($ millions) (required)]]/Table2[[#This Row],[Simulated Medicare allowed amount for facility inpatient and outpatient services ($ millions) (required)]],"")</f>
        <v/>
      </c>
    </row>
    <row r="331" spans="1:9">
      <c r="A331" s="332"/>
      <c r="B331" s="332"/>
      <c r="C331" s="332"/>
      <c r="D331" s="332"/>
      <c r="E331" s="332"/>
      <c r="F331" s="333"/>
      <c r="G331" s="334"/>
      <c r="H331" s="336"/>
      <c r="I331" s="389" t="str">
        <f>IFERROR(Table2[[#This Row],[Total private allowed amount for facility inpatient and outpatient services ($ millions) (required)]]/Table2[[#This Row],[Simulated Medicare allowed amount for facility inpatient and outpatient services ($ millions) (required)]],"")</f>
        <v/>
      </c>
    </row>
    <row r="332" spans="1:9">
      <c r="A332" s="332"/>
      <c r="B332" s="332"/>
      <c r="C332" s="332"/>
      <c r="D332" s="332"/>
      <c r="E332" s="332"/>
      <c r="F332" s="333"/>
      <c r="G332" s="334"/>
      <c r="H332" s="334"/>
      <c r="I332" s="389" t="str">
        <f>IFERROR(Table2[[#This Row],[Total private allowed amount for facility inpatient and outpatient services ($ millions) (required)]]/Table2[[#This Row],[Simulated Medicare allowed amount for facility inpatient and outpatient services ($ millions) (required)]],"")</f>
        <v/>
      </c>
    </row>
    <row r="333" spans="1:9">
      <c r="A333" s="332"/>
      <c r="B333" s="332"/>
      <c r="C333" s="332"/>
      <c r="D333" s="332"/>
      <c r="E333" s="332"/>
      <c r="F333" s="333"/>
      <c r="G333" s="334"/>
      <c r="H333" s="334"/>
      <c r="I333" s="389" t="str">
        <f>IFERROR(Table2[[#This Row],[Total private allowed amount for facility inpatient and outpatient services ($ millions) (required)]]/Table2[[#This Row],[Simulated Medicare allowed amount for facility inpatient and outpatient services ($ millions) (required)]],"")</f>
        <v/>
      </c>
    </row>
    <row r="334" spans="1:9">
      <c r="A334" s="332"/>
      <c r="B334" s="332"/>
      <c r="C334" s="332"/>
      <c r="D334" s="332"/>
      <c r="E334" s="332"/>
      <c r="F334" s="333"/>
      <c r="G334" s="334"/>
      <c r="H334" s="334"/>
      <c r="I334" s="389" t="str">
        <f>IFERROR(Table2[[#This Row],[Total private allowed amount for facility inpatient and outpatient services ($ millions) (required)]]/Table2[[#This Row],[Simulated Medicare allowed amount for facility inpatient and outpatient services ($ millions) (required)]],"")</f>
        <v/>
      </c>
    </row>
    <row r="335" spans="1:9">
      <c r="A335" s="332"/>
      <c r="B335" s="332"/>
      <c r="C335" s="332"/>
      <c r="D335" s="332"/>
      <c r="E335" s="332"/>
      <c r="F335" s="333"/>
      <c r="G335" s="336"/>
      <c r="H335" s="336"/>
      <c r="I335" s="389" t="str">
        <f>IFERROR(Table2[[#This Row],[Total private allowed amount for facility inpatient and outpatient services ($ millions) (required)]]/Table2[[#This Row],[Simulated Medicare allowed amount for facility inpatient and outpatient services ($ millions) (required)]],"")</f>
        <v/>
      </c>
    </row>
    <row r="336" spans="1:9">
      <c r="A336" s="332"/>
      <c r="B336" s="332"/>
      <c r="C336" s="332"/>
      <c r="D336" s="332"/>
      <c r="E336" s="332"/>
      <c r="F336" s="333"/>
      <c r="G336" s="334"/>
      <c r="H336" s="334"/>
      <c r="I336" s="389" t="str">
        <f>IFERROR(Table2[[#This Row],[Total private allowed amount for facility inpatient and outpatient services ($ millions) (required)]]/Table2[[#This Row],[Simulated Medicare allowed amount for facility inpatient and outpatient services ($ millions) (required)]],"")</f>
        <v/>
      </c>
    </row>
    <row r="337" spans="1:9">
      <c r="A337" s="332"/>
      <c r="B337" s="332"/>
      <c r="C337" s="332"/>
      <c r="D337" s="332"/>
      <c r="E337" s="332"/>
      <c r="F337" s="333"/>
      <c r="G337" s="334"/>
      <c r="H337" s="334"/>
      <c r="I337" s="389" t="str">
        <f>IFERROR(Table2[[#This Row],[Total private allowed amount for facility inpatient and outpatient services ($ millions) (required)]]/Table2[[#This Row],[Simulated Medicare allowed amount for facility inpatient and outpatient services ($ millions) (required)]],"")</f>
        <v/>
      </c>
    </row>
    <row r="338" spans="1:9">
      <c r="A338" s="332"/>
      <c r="B338" s="332"/>
      <c r="C338" s="332"/>
      <c r="D338" s="332"/>
      <c r="E338" s="332"/>
      <c r="F338" s="333"/>
      <c r="G338" s="334"/>
      <c r="H338" s="334"/>
      <c r="I338" s="389" t="str">
        <f>IFERROR(Table2[[#This Row],[Total private allowed amount for facility inpatient and outpatient services ($ millions) (required)]]/Table2[[#This Row],[Simulated Medicare allowed amount for facility inpatient and outpatient services ($ millions) (required)]],"")</f>
        <v/>
      </c>
    </row>
    <row r="339" spans="1:9">
      <c r="A339" s="332"/>
      <c r="B339" s="332"/>
      <c r="C339" s="332"/>
      <c r="D339" s="332"/>
      <c r="E339" s="332"/>
      <c r="F339" s="333"/>
      <c r="G339" s="334"/>
      <c r="H339" s="334"/>
      <c r="I339" s="389" t="str">
        <f>IFERROR(Table2[[#This Row],[Total private allowed amount for facility inpatient and outpatient services ($ millions) (required)]]/Table2[[#This Row],[Simulated Medicare allowed amount for facility inpatient and outpatient services ($ millions) (required)]],"")</f>
        <v/>
      </c>
    </row>
    <row r="340" spans="1:9">
      <c r="A340" s="332"/>
      <c r="B340" s="332"/>
      <c r="C340" s="332"/>
      <c r="D340" s="332"/>
      <c r="E340" s="332"/>
      <c r="F340" s="333"/>
      <c r="G340" s="334"/>
      <c r="H340" s="334"/>
      <c r="I340" s="389" t="str">
        <f>IFERROR(Table2[[#This Row],[Total private allowed amount for facility inpatient and outpatient services ($ millions) (required)]]/Table2[[#This Row],[Simulated Medicare allowed amount for facility inpatient and outpatient services ($ millions) (required)]],"")</f>
        <v/>
      </c>
    </row>
    <row r="341" spans="1:9">
      <c r="A341" s="332"/>
      <c r="B341" s="332"/>
      <c r="C341" s="332"/>
      <c r="D341" s="332"/>
      <c r="E341" s="332"/>
      <c r="F341" s="333"/>
      <c r="G341" s="335"/>
      <c r="H341" s="334"/>
      <c r="I341" s="389" t="str">
        <f>IFERROR(Table2[[#This Row],[Total private allowed amount for facility inpatient and outpatient services ($ millions) (required)]]/Table2[[#This Row],[Simulated Medicare allowed amount for facility inpatient and outpatient services ($ millions) (required)]],"")</f>
        <v/>
      </c>
    </row>
    <row r="342" spans="1:9">
      <c r="A342" s="332"/>
      <c r="B342" s="332"/>
      <c r="C342" s="332"/>
      <c r="D342" s="332"/>
      <c r="E342" s="332"/>
      <c r="F342" s="333"/>
      <c r="G342" s="334"/>
      <c r="H342" s="334"/>
      <c r="I342" s="389" t="str">
        <f>IFERROR(Table2[[#This Row],[Total private allowed amount for facility inpatient and outpatient services ($ millions) (required)]]/Table2[[#This Row],[Simulated Medicare allowed amount for facility inpatient and outpatient services ($ millions) (required)]],"")</f>
        <v/>
      </c>
    </row>
    <row r="343" spans="1:9">
      <c r="A343" s="332"/>
      <c r="B343" s="332"/>
      <c r="C343" s="332"/>
      <c r="D343" s="332"/>
      <c r="E343" s="332"/>
      <c r="F343" s="333"/>
      <c r="G343" s="334"/>
      <c r="H343" s="334"/>
      <c r="I343" s="389" t="str">
        <f>IFERROR(Table2[[#This Row],[Total private allowed amount for facility inpatient and outpatient services ($ millions) (required)]]/Table2[[#This Row],[Simulated Medicare allowed amount for facility inpatient and outpatient services ($ millions) (required)]],"")</f>
        <v/>
      </c>
    </row>
    <row r="344" spans="1:9">
      <c r="A344" s="332"/>
      <c r="B344" s="332"/>
      <c r="C344" s="332"/>
      <c r="D344" s="332"/>
      <c r="E344" s="332"/>
      <c r="F344" s="333"/>
      <c r="G344" s="334"/>
      <c r="H344" s="334"/>
      <c r="I344" s="389" t="str">
        <f>IFERROR(Table2[[#This Row],[Total private allowed amount for facility inpatient and outpatient services ($ millions) (required)]]/Table2[[#This Row],[Simulated Medicare allowed amount for facility inpatient and outpatient services ($ millions) (required)]],"")</f>
        <v/>
      </c>
    </row>
    <row r="345" spans="1:9">
      <c r="A345" s="332"/>
      <c r="B345" s="332"/>
      <c r="C345" s="332"/>
      <c r="D345" s="332"/>
      <c r="E345" s="332"/>
      <c r="F345" s="333"/>
      <c r="G345" s="334"/>
      <c r="H345" s="334"/>
      <c r="I345" s="389" t="str">
        <f>IFERROR(Table2[[#This Row],[Total private allowed amount for facility inpatient and outpatient services ($ millions) (required)]]/Table2[[#This Row],[Simulated Medicare allowed amount for facility inpatient and outpatient services ($ millions) (required)]],"")</f>
        <v/>
      </c>
    </row>
    <row r="346" spans="1:9">
      <c r="A346" s="332"/>
      <c r="B346" s="332"/>
      <c r="C346" s="332"/>
      <c r="D346" s="332"/>
      <c r="E346" s="332"/>
      <c r="F346" s="333"/>
      <c r="G346" s="336"/>
      <c r="H346" s="335"/>
      <c r="I346" s="389" t="str">
        <f>IFERROR(Table2[[#This Row],[Total private allowed amount for facility inpatient and outpatient services ($ millions) (required)]]/Table2[[#This Row],[Simulated Medicare allowed amount for facility inpatient and outpatient services ($ millions) (required)]],"")</f>
        <v/>
      </c>
    </row>
    <row r="347" spans="1:9">
      <c r="A347" s="332"/>
      <c r="B347" s="332"/>
      <c r="C347" s="332"/>
      <c r="D347" s="332"/>
      <c r="E347" s="332"/>
      <c r="F347" s="333"/>
      <c r="G347" s="334"/>
      <c r="H347" s="335"/>
      <c r="I347" s="389" t="str">
        <f>IFERROR(Table2[[#This Row],[Total private allowed amount for facility inpatient and outpatient services ($ millions) (required)]]/Table2[[#This Row],[Simulated Medicare allowed amount for facility inpatient and outpatient services ($ millions) (required)]],"")</f>
        <v/>
      </c>
    </row>
    <row r="348" spans="1:9">
      <c r="A348" s="332"/>
      <c r="B348" s="332"/>
      <c r="C348" s="332"/>
      <c r="D348" s="332"/>
      <c r="E348" s="332"/>
      <c r="F348" s="333"/>
      <c r="G348" s="334"/>
      <c r="H348" s="334"/>
      <c r="I348" s="389" t="str">
        <f>IFERROR(Table2[[#This Row],[Total private allowed amount for facility inpatient and outpatient services ($ millions) (required)]]/Table2[[#This Row],[Simulated Medicare allowed amount for facility inpatient and outpatient services ($ millions) (required)]],"")</f>
        <v/>
      </c>
    </row>
    <row r="349" spans="1:9">
      <c r="A349" s="332"/>
      <c r="B349" s="332"/>
      <c r="C349" s="332"/>
      <c r="D349" s="332"/>
      <c r="E349" s="332"/>
      <c r="F349" s="333"/>
      <c r="G349" s="334"/>
      <c r="H349" s="334"/>
      <c r="I349" s="389" t="str">
        <f>IFERROR(Table2[[#This Row],[Total private allowed amount for facility inpatient and outpatient services ($ millions) (required)]]/Table2[[#This Row],[Simulated Medicare allowed amount for facility inpatient and outpatient services ($ millions) (required)]],"")</f>
        <v/>
      </c>
    </row>
    <row r="350" spans="1:9">
      <c r="A350" s="332"/>
      <c r="B350" s="332"/>
      <c r="C350" s="332"/>
      <c r="D350" s="332"/>
      <c r="E350" s="332"/>
      <c r="F350" s="333"/>
      <c r="G350" s="334"/>
      <c r="H350" s="334"/>
      <c r="I350" s="389" t="str">
        <f>IFERROR(Table2[[#This Row],[Total private allowed amount for facility inpatient and outpatient services ($ millions) (required)]]/Table2[[#This Row],[Simulated Medicare allowed amount for facility inpatient and outpatient services ($ millions) (required)]],"")</f>
        <v/>
      </c>
    </row>
    <row r="351" spans="1:9">
      <c r="A351" s="332"/>
      <c r="B351" s="332"/>
      <c r="C351" s="332"/>
      <c r="D351" s="332"/>
      <c r="E351" s="332"/>
      <c r="F351" s="333"/>
      <c r="G351" s="334"/>
      <c r="H351" s="334"/>
      <c r="I351" s="389" t="str">
        <f>IFERROR(Table2[[#This Row],[Total private allowed amount for facility inpatient and outpatient services ($ millions) (required)]]/Table2[[#This Row],[Simulated Medicare allowed amount for facility inpatient and outpatient services ($ millions) (required)]],"")</f>
        <v/>
      </c>
    </row>
    <row r="352" spans="1:9">
      <c r="A352" s="332"/>
      <c r="B352" s="332"/>
      <c r="C352" s="332"/>
      <c r="D352" s="332"/>
      <c r="E352" s="332"/>
      <c r="F352" s="333"/>
      <c r="G352" s="336"/>
      <c r="H352" s="336"/>
      <c r="I352" s="389" t="str">
        <f>IFERROR(Table2[[#This Row],[Total private allowed amount for facility inpatient and outpatient services ($ millions) (required)]]/Table2[[#This Row],[Simulated Medicare allowed amount for facility inpatient and outpatient services ($ millions) (required)]],"")</f>
        <v/>
      </c>
    </row>
    <row r="353" spans="1:9">
      <c r="A353" s="332"/>
      <c r="B353" s="332"/>
      <c r="C353" s="332"/>
      <c r="D353" s="332"/>
      <c r="E353" s="332"/>
      <c r="F353" s="333"/>
      <c r="G353" s="334"/>
      <c r="H353" s="334"/>
      <c r="I353" s="389" t="str">
        <f>IFERROR(Table2[[#This Row],[Total private allowed amount for facility inpatient and outpatient services ($ millions) (required)]]/Table2[[#This Row],[Simulated Medicare allowed amount for facility inpatient and outpatient services ($ millions) (required)]],"")</f>
        <v/>
      </c>
    </row>
    <row r="354" spans="1:9">
      <c r="A354" s="332"/>
      <c r="B354" s="332"/>
      <c r="C354" s="332"/>
      <c r="D354" s="332"/>
      <c r="E354" s="332"/>
      <c r="F354" s="333"/>
      <c r="G354" s="334"/>
      <c r="H354" s="334"/>
      <c r="I354" s="389" t="str">
        <f>IFERROR(Table2[[#This Row],[Total private allowed amount for facility inpatient and outpatient services ($ millions) (required)]]/Table2[[#This Row],[Simulated Medicare allowed amount for facility inpatient and outpatient services ($ millions) (required)]],"")</f>
        <v/>
      </c>
    </row>
    <row r="355" spans="1:9">
      <c r="A355" s="332"/>
      <c r="B355" s="332"/>
      <c r="C355" s="332"/>
      <c r="D355" s="332"/>
      <c r="E355" s="332"/>
      <c r="F355" s="333"/>
      <c r="G355" s="334"/>
      <c r="H355" s="334"/>
      <c r="I355" s="389" t="str">
        <f>IFERROR(Table2[[#This Row],[Total private allowed amount for facility inpatient and outpatient services ($ millions) (required)]]/Table2[[#This Row],[Simulated Medicare allowed amount for facility inpatient and outpatient services ($ millions) (required)]],"")</f>
        <v/>
      </c>
    </row>
    <row r="356" spans="1:9">
      <c r="A356" s="332"/>
      <c r="B356" s="332"/>
      <c r="C356" s="332"/>
      <c r="D356" s="332"/>
      <c r="E356" s="332"/>
      <c r="F356" s="333"/>
      <c r="G356" s="335"/>
      <c r="H356" s="334"/>
      <c r="I356" s="389" t="str">
        <f>IFERROR(Table2[[#This Row],[Total private allowed amount for facility inpatient and outpatient services ($ millions) (required)]]/Table2[[#This Row],[Simulated Medicare allowed amount for facility inpatient and outpatient services ($ millions) (required)]],"")</f>
        <v/>
      </c>
    </row>
    <row r="357" spans="1:9">
      <c r="A357" s="332"/>
      <c r="B357" s="332"/>
      <c r="C357" s="332"/>
      <c r="D357" s="332"/>
      <c r="E357" s="332"/>
      <c r="F357" s="333"/>
      <c r="G357" s="334"/>
      <c r="H357" s="334"/>
      <c r="I357" s="389" t="str">
        <f>IFERROR(Table2[[#This Row],[Total private allowed amount for facility inpatient and outpatient services ($ millions) (required)]]/Table2[[#This Row],[Simulated Medicare allowed amount for facility inpatient and outpatient services ($ millions) (required)]],"")</f>
        <v/>
      </c>
    </row>
    <row r="358" spans="1:9">
      <c r="A358" s="332"/>
      <c r="B358" s="332"/>
      <c r="C358" s="332"/>
      <c r="D358" s="332"/>
      <c r="E358" s="332"/>
      <c r="F358" s="333"/>
      <c r="G358" s="334"/>
      <c r="H358" s="334"/>
      <c r="I358" s="389" t="str">
        <f>IFERROR(Table2[[#This Row],[Total private allowed amount for facility inpatient and outpatient services ($ millions) (required)]]/Table2[[#This Row],[Simulated Medicare allowed amount for facility inpatient and outpatient services ($ millions) (required)]],"")</f>
        <v/>
      </c>
    </row>
    <row r="359" spans="1:9">
      <c r="A359" s="332"/>
      <c r="B359" s="332"/>
      <c r="C359" s="332"/>
      <c r="D359" s="332"/>
      <c r="E359" s="332"/>
      <c r="F359" s="333"/>
      <c r="G359" s="334"/>
      <c r="H359" s="334"/>
      <c r="I359" s="389" t="str">
        <f>IFERROR(Table2[[#This Row],[Total private allowed amount for facility inpatient and outpatient services ($ millions) (required)]]/Table2[[#This Row],[Simulated Medicare allowed amount for facility inpatient and outpatient services ($ millions) (required)]],"")</f>
        <v/>
      </c>
    </row>
    <row r="360" spans="1:9">
      <c r="A360" s="332"/>
      <c r="B360" s="332"/>
      <c r="C360" s="332"/>
      <c r="D360" s="332"/>
      <c r="E360" s="332"/>
      <c r="F360" s="333"/>
      <c r="G360" s="334"/>
      <c r="H360" s="334"/>
      <c r="I360" s="389" t="str">
        <f>IFERROR(Table2[[#This Row],[Total private allowed amount for facility inpatient and outpatient services ($ millions) (required)]]/Table2[[#This Row],[Simulated Medicare allowed amount for facility inpatient and outpatient services ($ millions) (required)]],"")</f>
        <v/>
      </c>
    </row>
    <row r="361" spans="1:9">
      <c r="A361" s="332"/>
      <c r="B361" s="332"/>
      <c r="C361" s="332"/>
      <c r="D361" s="332"/>
      <c r="E361" s="332"/>
      <c r="F361" s="333"/>
      <c r="G361" s="334"/>
      <c r="H361" s="334"/>
      <c r="I361" s="389" t="str">
        <f>IFERROR(Table2[[#This Row],[Total private allowed amount for facility inpatient and outpatient services ($ millions) (required)]]/Table2[[#This Row],[Simulated Medicare allowed amount for facility inpatient and outpatient services ($ millions) (required)]],"")</f>
        <v/>
      </c>
    </row>
    <row r="362" spans="1:9">
      <c r="A362" s="332"/>
      <c r="B362" s="332"/>
      <c r="C362" s="332"/>
      <c r="D362" s="332"/>
      <c r="E362" s="332"/>
      <c r="F362" s="333"/>
      <c r="G362" s="334"/>
      <c r="H362" s="334"/>
      <c r="I362" s="389" t="str">
        <f>IFERROR(Table2[[#This Row],[Total private allowed amount for facility inpatient and outpatient services ($ millions) (required)]]/Table2[[#This Row],[Simulated Medicare allowed amount for facility inpatient and outpatient services ($ millions) (required)]],"")</f>
        <v/>
      </c>
    </row>
    <row r="363" spans="1:9">
      <c r="A363" s="332"/>
      <c r="B363" s="332"/>
      <c r="C363" s="332"/>
      <c r="D363" s="332"/>
      <c r="E363" s="332"/>
      <c r="F363" s="333"/>
      <c r="G363" s="334"/>
      <c r="H363" s="335"/>
      <c r="I363" s="389" t="str">
        <f>IFERROR(Table2[[#This Row],[Total private allowed amount for facility inpatient and outpatient services ($ millions) (required)]]/Table2[[#This Row],[Simulated Medicare allowed amount for facility inpatient and outpatient services ($ millions) (required)]],"")</f>
        <v/>
      </c>
    </row>
    <row r="364" spans="1:9">
      <c r="A364" s="332"/>
      <c r="B364" s="332"/>
      <c r="C364" s="332"/>
      <c r="D364" s="332"/>
      <c r="E364" s="332"/>
      <c r="F364" s="333"/>
      <c r="G364" s="334"/>
      <c r="H364" s="334"/>
      <c r="I364" s="389" t="str">
        <f>IFERROR(Table2[[#This Row],[Total private allowed amount for facility inpatient and outpatient services ($ millions) (required)]]/Table2[[#This Row],[Simulated Medicare allowed amount for facility inpatient and outpatient services ($ millions) (required)]],"")</f>
        <v/>
      </c>
    </row>
    <row r="365" spans="1:9">
      <c r="A365" s="332"/>
      <c r="B365" s="332"/>
      <c r="C365" s="332"/>
      <c r="D365" s="332"/>
      <c r="E365" s="332"/>
      <c r="F365" s="333"/>
      <c r="G365" s="334"/>
      <c r="H365" s="334"/>
      <c r="I365" s="389" t="str">
        <f>IFERROR(Table2[[#This Row],[Total private allowed amount for facility inpatient and outpatient services ($ millions) (required)]]/Table2[[#This Row],[Simulated Medicare allowed amount for facility inpatient and outpatient services ($ millions) (required)]],"")</f>
        <v/>
      </c>
    </row>
    <row r="366" spans="1:9">
      <c r="A366" s="332"/>
      <c r="B366" s="332"/>
      <c r="C366" s="332"/>
      <c r="D366" s="332"/>
      <c r="E366" s="332"/>
      <c r="F366" s="333"/>
      <c r="G366" s="334"/>
      <c r="H366" s="335"/>
      <c r="I366" s="389" t="str">
        <f>IFERROR(Table2[[#This Row],[Total private allowed amount for facility inpatient and outpatient services ($ millions) (required)]]/Table2[[#This Row],[Simulated Medicare allowed amount for facility inpatient and outpatient services ($ millions) (required)]],"")</f>
        <v/>
      </c>
    </row>
    <row r="367" spans="1:9">
      <c r="A367" s="332"/>
      <c r="B367" s="332"/>
      <c r="C367" s="332"/>
      <c r="D367" s="332"/>
      <c r="E367" s="332"/>
      <c r="F367" s="333"/>
      <c r="G367" s="334"/>
      <c r="H367" s="334"/>
      <c r="I367" s="389" t="str">
        <f>IFERROR(Table2[[#This Row],[Total private allowed amount for facility inpatient and outpatient services ($ millions) (required)]]/Table2[[#This Row],[Simulated Medicare allowed amount for facility inpatient and outpatient services ($ millions) (required)]],"")</f>
        <v/>
      </c>
    </row>
    <row r="368" spans="1:9">
      <c r="A368" s="332"/>
      <c r="B368" s="332"/>
      <c r="C368" s="332"/>
      <c r="D368" s="332"/>
      <c r="E368" s="332"/>
      <c r="F368" s="333"/>
      <c r="G368" s="336"/>
      <c r="H368" s="335"/>
      <c r="I368" s="389" t="str">
        <f>IFERROR(Table2[[#This Row],[Total private allowed amount for facility inpatient and outpatient services ($ millions) (required)]]/Table2[[#This Row],[Simulated Medicare allowed amount for facility inpatient and outpatient services ($ millions) (required)]],"")</f>
        <v/>
      </c>
    </row>
    <row r="369" spans="1:9">
      <c r="A369" s="332"/>
      <c r="B369" s="332"/>
      <c r="C369" s="332"/>
      <c r="D369" s="332"/>
      <c r="E369" s="332"/>
      <c r="F369" s="333"/>
      <c r="G369" s="335"/>
      <c r="H369" s="334"/>
      <c r="I369" s="389" t="str">
        <f>IFERROR(Table2[[#This Row],[Total private allowed amount for facility inpatient and outpatient services ($ millions) (required)]]/Table2[[#This Row],[Simulated Medicare allowed amount for facility inpatient and outpatient services ($ millions) (required)]],"")</f>
        <v/>
      </c>
    </row>
    <row r="370" spans="1:9">
      <c r="A370" s="332"/>
      <c r="B370" s="332"/>
      <c r="C370" s="332"/>
      <c r="D370" s="332"/>
      <c r="E370" s="332"/>
      <c r="F370" s="333"/>
      <c r="G370" s="334"/>
      <c r="H370" s="334"/>
      <c r="I370" s="389" t="str">
        <f>IFERROR(Table2[[#This Row],[Total private allowed amount for facility inpatient and outpatient services ($ millions) (required)]]/Table2[[#This Row],[Simulated Medicare allowed amount for facility inpatient and outpatient services ($ millions) (required)]],"")</f>
        <v/>
      </c>
    </row>
    <row r="371" spans="1:9">
      <c r="A371" s="332"/>
      <c r="B371" s="332"/>
      <c r="C371" s="332"/>
      <c r="D371" s="332"/>
      <c r="E371" s="332"/>
      <c r="F371" s="333"/>
      <c r="G371" s="334"/>
      <c r="H371" s="334"/>
      <c r="I371" s="389" t="str">
        <f>IFERROR(Table2[[#This Row],[Total private allowed amount for facility inpatient and outpatient services ($ millions) (required)]]/Table2[[#This Row],[Simulated Medicare allowed amount for facility inpatient and outpatient services ($ millions) (required)]],"")</f>
        <v/>
      </c>
    </row>
    <row r="372" spans="1:9">
      <c r="A372" s="332"/>
      <c r="B372" s="332"/>
      <c r="C372" s="332"/>
      <c r="D372" s="332"/>
      <c r="E372" s="332"/>
      <c r="F372" s="333"/>
      <c r="G372" s="334"/>
      <c r="H372" s="334"/>
      <c r="I372" s="389" t="str">
        <f>IFERROR(Table2[[#This Row],[Total private allowed amount for facility inpatient and outpatient services ($ millions) (required)]]/Table2[[#This Row],[Simulated Medicare allowed amount for facility inpatient and outpatient services ($ millions) (required)]],"")</f>
        <v/>
      </c>
    </row>
    <row r="373" spans="1:9">
      <c r="A373" s="332"/>
      <c r="B373" s="332"/>
      <c r="C373" s="332"/>
      <c r="D373" s="332"/>
      <c r="E373" s="332"/>
      <c r="F373" s="333"/>
      <c r="G373" s="334"/>
      <c r="H373" s="334"/>
      <c r="I373" s="389" t="str">
        <f>IFERROR(Table2[[#This Row],[Total private allowed amount for facility inpatient and outpatient services ($ millions) (required)]]/Table2[[#This Row],[Simulated Medicare allowed amount for facility inpatient and outpatient services ($ millions) (required)]],"")</f>
        <v/>
      </c>
    </row>
    <row r="374" spans="1:9">
      <c r="A374" s="332"/>
      <c r="B374" s="332"/>
      <c r="C374" s="332"/>
      <c r="D374" s="332"/>
      <c r="E374" s="332"/>
      <c r="F374" s="333"/>
      <c r="G374" s="334"/>
      <c r="H374" s="334"/>
      <c r="I374" s="389" t="str">
        <f>IFERROR(Table2[[#This Row],[Total private allowed amount for facility inpatient and outpatient services ($ millions) (required)]]/Table2[[#This Row],[Simulated Medicare allowed amount for facility inpatient and outpatient services ($ millions) (required)]],"")</f>
        <v/>
      </c>
    </row>
    <row r="375" spans="1:9">
      <c r="A375" s="332"/>
      <c r="B375" s="332"/>
      <c r="C375" s="332"/>
      <c r="D375" s="332"/>
      <c r="E375" s="332"/>
      <c r="F375" s="333"/>
      <c r="G375" s="334"/>
      <c r="H375" s="334"/>
      <c r="I375" s="389" t="str">
        <f>IFERROR(Table2[[#This Row],[Total private allowed amount for facility inpatient and outpatient services ($ millions) (required)]]/Table2[[#This Row],[Simulated Medicare allowed amount for facility inpatient and outpatient services ($ millions) (required)]],"")</f>
        <v/>
      </c>
    </row>
    <row r="376" spans="1:9">
      <c r="A376" s="332"/>
      <c r="B376" s="332"/>
      <c r="C376" s="332"/>
      <c r="D376" s="332"/>
      <c r="E376" s="332"/>
      <c r="F376" s="333"/>
      <c r="G376" s="334"/>
      <c r="H376" s="334"/>
      <c r="I376" s="389" t="str">
        <f>IFERROR(Table2[[#This Row],[Total private allowed amount for facility inpatient and outpatient services ($ millions) (required)]]/Table2[[#This Row],[Simulated Medicare allowed amount for facility inpatient and outpatient services ($ millions) (required)]],"")</f>
        <v/>
      </c>
    </row>
    <row r="377" spans="1:9">
      <c r="A377" s="332"/>
      <c r="B377" s="332"/>
      <c r="C377" s="332"/>
      <c r="D377" s="332"/>
      <c r="E377" s="332"/>
      <c r="F377" s="333"/>
      <c r="G377" s="334"/>
      <c r="H377" s="334"/>
      <c r="I377" s="389" t="str">
        <f>IFERROR(Table2[[#This Row],[Total private allowed amount for facility inpatient and outpatient services ($ millions) (required)]]/Table2[[#This Row],[Simulated Medicare allowed amount for facility inpatient and outpatient services ($ millions) (required)]],"")</f>
        <v/>
      </c>
    </row>
    <row r="378" spans="1:9">
      <c r="A378" s="332"/>
      <c r="B378" s="332"/>
      <c r="C378" s="332"/>
      <c r="D378" s="332"/>
      <c r="E378" s="332"/>
      <c r="F378" s="333"/>
      <c r="G378" s="334"/>
      <c r="H378" s="334"/>
      <c r="I378" s="389" t="str">
        <f>IFERROR(Table2[[#This Row],[Total private allowed amount for facility inpatient and outpatient services ($ millions) (required)]]/Table2[[#This Row],[Simulated Medicare allowed amount for facility inpatient and outpatient services ($ millions) (required)]],"")</f>
        <v/>
      </c>
    </row>
    <row r="379" spans="1:9">
      <c r="A379" s="332"/>
      <c r="B379" s="332"/>
      <c r="C379" s="332"/>
      <c r="D379" s="332"/>
      <c r="E379" s="332"/>
      <c r="F379" s="333"/>
      <c r="G379" s="334"/>
      <c r="H379" s="334"/>
      <c r="I379" s="389" t="str">
        <f>IFERROR(Table2[[#This Row],[Total private allowed amount for facility inpatient and outpatient services ($ millions) (required)]]/Table2[[#This Row],[Simulated Medicare allowed amount for facility inpatient and outpatient services ($ millions) (required)]],"")</f>
        <v/>
      </c>
    </row>
    <row r="380" spans="1:9">
      <c r="A380" s="332"/>
      <c r="B380" s="332"/>
      <c r="C380" s="332"/>
      <c r="D380" s="332"/>
      <c r="E380" s="332"/>
      <c r="F380" s="333"/>
      <c r="G380" s="334"/>
      <c r="H380" s="334"/>
      <c r="I380" s="389" t="str">
        <f>IFERROR(Table2[[#This Row],[Total private allowed amount for facility inpatient and outpatient services ($ millions) (required)]]/Table2[[#This Row],[Simulated Medicare allowed amount for facility inpatient and outpatient services ($ millions) (required)]],"")</f>
        <v/>
      </c>
    </row>
    <row r="381" spans="1:9">
      <c r="A381" s="332"/>
      <c r="B381" s="332"/>
      <c r="C381" s="332"/>
      <c r="D381" s="332"/>
      <c r="E381" s="332"/>
      <c r="F381" s="333"/>
      <c r="G381" s="334"/>
      <c r="H381" s="334"/>
      <c r="I381" s="389" t="str">
        <f>IFERROR(Table2[[#This Row],[Total private allowed amount for facility inpatient and outpatient services ($ millions) (required)]]/Table2[[#This Row],[Simulated Medicare allowed amount for facility inpatient and outpatient services ($ millions) (required)]],"")</f>
        <v/>
      </c>
    </row>
    <row r="382" spans="1:9">
      <c r="A382" s="332"/>
      <c r="B382" s="332"/>
      <c r="C382" s="332"/>
      <c r="D382" s="332"/>
      <c r="E382" s="332"/>
      <c r="F382" s="333"/>
      <c r="G382" s="334"/>
      <c r="H382" s="334"/>
      <c r="I382" s="389" t="str">
        <f>IFERROR(Table2[[#This Row],[Total private allowed amount for facility inpatient and outpatient services ($ millions) (required)]]/Table2[[#This Row],[Simulated Medicare allowed amount for facility inpatient and outpatient services ($ millions) (required)]],"")</f>
        <v/>
      </c>
    </row>
    <row r="383" spans="1:9">
      <c r="A383" s="332"/>
      <c r="B383" s="332"/>
      <c r="C383" s="332"/>
      <c r="D383" s="332"/>
      <c r="E383" s="332"/>
      <c r="F383" s="333"/>
      <c r="G383" s="334"/>
      <c r="H383" s="334"/>
      <c r="I383" s="389" t="str">
        <f>IFERROR(Table2[[#This Row],[Total private allowed amount for facility inpatient and outpatient services ($ millions) (required)]]/Table2[[#This Row],[Simulated Medicare allowed amount for facility inpatient and outpatient services ($ millions) (required)]],"")</f>
        <v/>
      </c>
    </row>
    <row r="384" spans="1:9">
      <c r="A384" s="332"/>
      <c r="B384" s="332"/>
      <c r="C384" s="332"/>
      <c r="D384" s="332"/>
      <c r="E384" s="332"/>
      <c r="F384" s="333"/>
      <c r="G384" s="334"/>
      <c r="H384" s="334"/>
      <c r="I384" s="389" t="str">
        <f>IFERROR(Table2[[#This Row],[Total private allowed amount for facility inpatient and outpatient services ($ millions) (required)]]/Table2[[#This Row],[Simulated Medicare allowed amount for facility inpatient and outpatient services ($ millions) (required)]],"")</f>
        <v/>
      </c>
    </row>
    <row r="385" spans="1:9">
      <c r="A385" s="332"/>
      <c r="B385" s="332"/>
      <c r="C385" s="332"/>
      <c r="D385" s="332"/>
      <c r="E385" s="332"/>
      <c r="F385" s="333"/>
      <c r="G385" s="334"/>
      <c r="H385" s="334"/>
      <c r="I385" s="389" t="str">
        <f>IFERROR(Table2[[#This Row],[Total private allowed amount for facility inpatient and outpatient services ($ millions) (required)]]/Table2[[#This Row],[Simulated Medicare allowed amount for facility inpatient and outpatient services ($ millions) (required)]],"")</f>
        <v/>
      </c>
    </row>
    <row r="386" spans="1:9">
      <c r="A386" s="332"/>
      <c r="B386" s="332"/>
      <c r="C386" s="332"/>
      <c r="D386" s="332"/>
      <c r="E386" s="332"/>
      <c r="F386" s="333"/>
      <c r="G386" s="334"/>
      <c r="H386" s="335"/>
      <c r="I386" s="389" t="str">
        <f>IFERROR(Table2[[#This Row],[Total private allowed amount for facility inpatient and outpatient services ($ millions) (required)]]/Table2[[#This Row],[Simulated Medicare allowed amount for facility inpatient and outpatient services ($ millions) (required)]],"")</f>
        <v/>
      </c>
    </row>
    <row r="387" spans="1:9">
      <c r="A387" s="332"/>
      <c r="B387" s="332"/>
      <c r="C387" s="332"/>
      <c r="D387" s="332"/>
      <c r="E387" s="332"/>
      <c r="F387" s="333"/>
      <c r="G387" s="334"/>
      <c r="H387" s="334"/>
      <c r="I387" s="389" t="str">
        <f>IFERROR(Table2[[#This Row],[Total private allowed amount for facility inpatient and outpatient services ($ millions) (required)]]/Table2[[#This Row],[Simulated Medicare allowed amount for facility inpatient and outpatient services ($ millions) (required)]],"")</f>
        <v/>
      </c>
    </row>
    <row r="388" spans="1:9">
      <c r="A388" s="332"/>
      <c r="B388" s="332"/>
      <c r="C388" s="332"/>
      <c r="D388" s="332"/>
      <c r="E388" s="332"/>
      <c r="F388" s="333"/>
      <c r="G388" s="336"/>
      <c r="H388" s="336"/>
      <c r="I388" s="389" t="str">
        <f>IFERROR(Table2[[#This Row],[Total private allowed amount for facility inpatient and outpatient services ($ millions) (required)]]/Table2[[#This Row],[Simulated Medicare allowed amount for facility inpatient and outpatient services ($ millions) (required)]],"")</f>
        <v/>
      </c>
    </row>
    <row r="389" spans="1:9">
      <c r="A389" s="332"/>
      <c r="B389" s="332"/>
      <c r="C389" s="332"/>
      <c r="D389" s="332"/>
      <c r="E389" s="332"/>
      <c r="F389" s="333"/>
      <c r="G389" s="336"/>
      <c r="H389" s="336"/>
      <c r="I389" s="389" t="str">
        <f>IFERROR(Table2[[#This Row],[Total private allowed amount for facility inpatient and outpatient services ($ millions) (required)]]/Table2[[#This Row],[Simulated Medicare allowed amount for facility inpatient and outpatient services ($ millions) (required)]],"")</f>
        <v/>
      </c>
    </row>
    <row r="390" spans="1:9">
      <c r="A390" s="332"/>
      <c r="B390" s="332"/>
      <c r="C390" s="332"/>
      <c r="D390" s="332"/>
      <c r="E390" s="332"/>
      <c r="F390" s="333"/>
      <c r="G390" s="334"/>
      <c r="H390" s="334"/>
      <c r="I390" s="389" t="str">
        <f>IFERROR(Table2[[#This Row],[Total private allowed amount for facility inpatient and outpatient services ($ millions) (required)]]/Table2[[#This Row],[Simulated Medicare allowed amount for facility inpatient and outpatient services ($ millions) (required)]],"")</f>
        <v/>
      </c>
    </row>
    <row r="391" spans="1:9">
      <c r="A391" s="332"/>
      <c r="B391" s="332"/>
      <c r="C391" s="332"/>
      <c r="D391" s="332"/>
      <c r="E391" s="332"/>
      <c r="F391" s="333"/>
      <c r="G391" s="334"/>
      <c r="H391" s="334"/>
      <c r="I391" s="389" t="str">
        <f>IFERROR(Table2[[#This Row],[Total private allowed amount for facility inpatient and outpatient services ($ millions) (required)]]/Table2[[#This Row],[Simulated Medicare allowed amount for facility inpatient and outpatient services ($ millions) (required)]],"")</f>
        <v/>
      </c>
    </row>
    <row r="392" spans="1:9">
      <c r="A392" s="332"/>
      <c r="B392" s="332"/>
      <c r="C392" s="332"/>
      <c r="D392" s="332"/>
      <c r="E392" s="332"/>
      <c r="F392" s="333"/>
      <c r="G392" s="335"/>
      <c r="H392" s="334"/>
      <c r="I392" s="389" t="str">
        <f>IFERROR(Table2[[#This Row],[Total private allowed amount for facility inpatient and outpatient services ($ millions) (required)]]/Table2[[#This Row],[Simulated Medicare allowed amount for facility inpatient and outpatient services ($ millions) (required)]],"")</f>
        <v/>
      </c>
    </row>
    <row r="393" spans="1:9">
      <c r="A393" s="332"/>
      <c r="B393" s="332"/>
      <c r="C393" s="332"/>
      <c r="D393" s="332"/>
      <c r="E393" s="332"/>
      <c r="F393" s="333"/>
      <c r="G393" s="334"/>
      <c r="H393" s="334"/>
      <c r="I393" s="389" t="str">
        <f>IFERROR(Table2[[#This Row],[Total private allowed amount for facility inpatient and outpatient services ($ millions) (required)]]/Table2[[#This Row],[Simulated Medicare allowed amount for facility inpatient and outpatient services ($ millions) (required)]],"")</f>
        <v/>
      </c>
    </row>
    <row r="394" spans="1:9">
      <c r="A394" s="332"/>
      <c r="B394" s="332"/>
      <c r="C394" s="332"/>
      <c r="D394" s="332"/>
      <c r="E394" s="332"/>
      <c r="F394" s="333"/>
      <c r="G394" s="334"/>
      <c r="H394" s="334"/>
      <c r="I394" s="389" t="str">
        <f>IFERROR(Table2[[#This Row],[Total private allowed amount for facility inpatient and outpatient services ($ millions) (required)]]/Table2[[#This Row],[Simulated Medicare allowed amount for facility inpatient and outpatient services ($ millions) (required)]],"")</f>
        <v/>
      </c>
    </row>
    <row r="395" spans="1:9">
      <c r="A395" s="332"/>
      <c r="B395" s="332"/>
      <c r="C395" s="332"/>
      <c r="D395" s="332"/>
      <c r="E395" s="332"/>
      <c r="F395" s="333"/>
      <c r="G395" s="334"/>
      <c r="H395" s="334"/>
      <c r="I395" s="389" t="str">
        <f>IFERROR(Table2[[#This Row],[Total private allowed amount for facility inpatient and outpatient services ($ millions) (required)]]/Table2[[#This Row],[Simulated Medicare allowed amount for facility inpatient and outpatient services ($ millions) (required)]],"")</f>
        <v/>
      </c>
    </row>
    <row r="396" spans="1:9">
      <c r="A396" s="332"/>
      <c r="B396" s="332"/>
      <c r="C396" s="332"/>
      <c r="D396" s="332"/>
      <c r="E396" s="332"/>
      <c r="F396" s="333"/>
      <c r="G396" s="336"/>
      <c r="H396" s="336"/>
      <c r="I396" s="389" t="str">
        <f>IFERROR(Table2[[#This Row],[Total private allowed amount for facility inpatient and outpatient services ($ millions) (required)]]/Table2[[#This Row],[Simulated Medicare allowed amount for facility inpatient and outpatient services ($ millions) (required)]],"")</f>
        <v/>
      </c>
    </row>
    <row r="397" spans="1:9">
      <c r="A397" s="332"/>
      <c r="B397" s="332"/>
      <c r="C397" s="332"/>
      <c r="D397" s="332"/>
      <c r="E397" s="332"/>
      <c r="F397" s="333"/>
      <c r="G397" s="336"/>
      <c r="H397" s="336"/>
      <c r="I397" s="389" t="str">
        <f>IFERROR(Table2[[#This Row],[Total private allowed amount for facility inpatient and outpatient services ($ millions) (required)]]/Table2[[#This Row],[Simulated Medicare allowed amount for facility inpatient and outpatient services ($ millions) (required)]],"")</f>
        <v/>
      </c>
    </row>
    <row r="398" spans="1:9">
      <c r="A398" s="332"/>
      <c r="B398" s="332"/>
      <c r="C398" s="332"/>
      <c r="D398" s="332"/>
      <c r="E398" s="332"/>
      <c r="F398" s="333"/>
      <c r="G398" s="334"/>
      <c r="H398" s="334"/>
      <c r="I398" s="389" t="str">
        <f>IFERROR(Table2[[#This Row],[Total private allowed amount for facility inpatient and outpatient services ($ millions) (required)]]/Table2[[#This Row],[Simulated Medicare allowed amount for facility inpatient and outpatient services ($ millions) (required)]],"")</f>
        <v/>
      </c>
    </row>
    <row r="399" spans="1:9">
      <c r="A399" s="332"/>
      <c r="B399" s="332"/>
      <c r="C399" s="332"/>
      <c r="D399" s="332"/>
      <c r="E399" s="332"/>
      <c r="F399" s="333"/>
      <c r="G399" s="334"/>
      <c r="H399" s="334"/>
      <c r="I399" s="389" t="str">
        <f>IFERROR(Table2[[#This Row],[Total private allowed amount for facility inpatient and outpatient services ($ millions) (required)]]/Table2[[#This Row],[Simulated Medicare allowed amount for facility inpatient and outpatient services ($ millions) (required)]],"")</f>
        <v/>
      </c>
    </row>
    <row r="400" spans="1:9">
      <c r="A400" s="332"/>
      <c r="B400" s="332"/>
      <c r="C400" s="332"/>
      <c r="D400" s="332"/>
      <c r="E400" s="332"/>
      <c r="F400" s="333"/>
      <c r="G400" s="334"/>
      <c r="H400" s="334"/>
      <c r="I400" s="389" t="str">
        <f>IFERROR(Table2[[#This Row],[Total private allowed amount for facility inpatient and outpatient services ($ millions) (required)]]/Table2[[#This Row],[Simulated Medicare allowed amount for facility inpatient and outpatient services ($ millions) (required)]],"")</f>
        <v/>
      </c>
    </row>
    <row r="401" spans="1:9">
      <c r="A401" s="332"/>
      <c r="B401" s="332"/>
      <c r="C401" s="332"/>
      <c r="D401" s="332"/>
      <c r="E401" s="332"/>
      <c r="F401" s="333"/>
      <c r="G401" s="334"/>
      <c r="H401" s="334"/>
      <c r="I401" s="389" t="str">
        <f>IFERROR(Table2[[#This Row],[Total private allowed amount for facility inpatient and outpatient services ($ millions) (required)]]/Table2[[#This Row],[Simulated Medicare allowed amount for facility inpatient and outpatient services ($ millions) (required)]],"")</f>
        <v/>
      </c>
    </row>
    <row r="402" spans="1:9">
      <c r="A402" s="332"/>
      <c r="B402" s="332"/>
      <c r="C402" s="332"/>
      <c r="D402" s="332"/>
      <c r="E402" s="332"/>
      <c r="F402" s="333"/>
      <c r="G402" s="336"/>
      <c r="H402" s="336"/>
      <c r="I402" s="389" t="str">
        <f>IFERROR(Table2[[#This Row],[Total private allowed amount for facility inpatient and outpatient services ($ millions) (required)]]/Table2[[#This Row],[Simulated Medicare allowed amount for facility inpatient and outpatient services ($ millions) (required)]],"")</f>
        <v/>
      </c>
    </row>
    <row r="403" spans="1:9">
      <c r="A403" s="332"/>
      <c r="B403" s="332"/>
      <c r="C403" s="332"/>
      <c r="D403" s="332"/>
      <c r="E403" s="332"/>
      <c r="F403" s="333"/>
      <c r="G403" s="334"/>
      <c r="H403" s="334"/>
      <c r="I403" s="389" t="str">
        <f>IFERROR(Table2[[#This Row],[Total private allowed amount for facility inpatient and outpatient services ($ millions) (required)]]/Table2[[#This Row],[Simulated Medicare allowed amount for facility inpatient and outpatient services ($ millions) (required)]],"")</f>
        <v/>
      </c>
    </row>
    <row r="404" spans="1:9">
      <c r="A404" s="332"/>
      <c r="B404" s="332"/>
      <c r="C404" s="332"/>
      <c r="D404" s="332"/>
      <c r="E404" s="332"/>
      <c r="F404" s="333"/>
      <c r="G404" s="334"/>
      <c r="H404" s="334"/>
      <c r="I404" s="389" t="str">
        <f>IFERROR(Table2[[#This Row],[Total private allowed amount for facility inpatient and outpatient services ($ millions) (required)]]/Table2[[#This Row],[Simulated Medicare allowed amount for facility inpatient and outpatient services ($ millions) (required)]],"")</f>
        <v/>
      </c>
    </row>
    <row r="405" spans="1:9">
      <c r="A405" s="332"/>
      <c r="B405" s="332"/>
      <c r="C405" s="332"/>
      <c r="D405" s="332"/>
      <c r="E405" s="332"/>
      <c r="F405" s="333"/>
      <c r="G405" s="334"/>
      <c r="H405" s="334"/>
      <c r="I405" s="389" t="str">
        <f>IFERROR(Table2[[#This Row],[Total private allowed amount for facility inpatient and outpatient services ($ millions) (required)]]/Table2[[#This Row],[Simulated Medicare allowed amount for facility inpatient and outpatient services ($ millions) (required)]],"")</f>
        <v/>
      </c>
    </row>
    <row r="406" spans="1:9">
      <c r="A406" s="332"/>
      <c r="B406" s="332"/>
      <c r="C406" s="332"/>
      <c r="D406" s="332"/>
      <c r="E406" s="332"/>
      <c r="F406" s="333"/>
      <c r="G406" s="334"/>
      <c r="H406" s="334"/>
      <c r="I406" s="389" t="str">
        <f>IFERROR(Table2[[#This Row],[Total private allowed amount for facility inpatient and outpatient services ($ millions) (required)]]/Table2[[#This Row],[Simulated Medicare allowed amount for facility inpatient and outpatient services ($ millions) (required)]],"")</f>
        <v/>
      </c>
    </row>
    <row r="407" spans="1:9">
      <c r="A407" s="332"/>
      <c r="B407" s="332"/>
      <c r="C407" s="332"/>
      <c r="D407" s="332"/>
      <c r="E407" s="332"/>
      <c r="F407" s="333"/>
      <c r="G407" s="334"/>
      <c r="H407" s="334"/>
      <c r="I407" s="389" t="str">
        <f>IFERROR(Table2[[#This Row],[Total private allowed amount for facility inpatient and outpatient services ($ millions) (required)]]/Table2[[#This Row],[Simulated Medicare allowed amount for facility inpatient and outpatient services ($ millions) (required)]],"")</f>
        <v/>
      </c>
    </row>
    <row r="408" spans="1:9">
      <c r="A408" s="332"/>
      <c r="B408" s="332"/>
      <c r="C408" s="332"/>
      <c r="D408" s="332"/>
      <c r="E408" s="332"/>
      <c r="F408" s="333"/>
      <c r="G408" s="334"/>
      <c r="H408" s="334"/>
      <c r="I408" s="389" t="str">
        <f>IFERROR(Table2[[#This Row],[Total private allowed amount for facility inpatient and outpatient services ($ millions) (required)]]/Table2[[#This Row],[Simulated Medicare allowed amount for facility inpatient and outpatient services ($ millions) (required)]],"")</f>
        <v/>
      </c>
    </row>
    <row r="409" spans="1:9">
      <c r="A409" s="332"/>
      <c r="B409" s="332"/>
      <c r="C409" s="332"/>
      <c r="D409" s="332"/>
      <c r="E409" s="332"/>
      <c r="F409" s="333"/>
      <c r="G409" s="334"/>
      <c r="H409" s="334"/>
      <c r="I409" s="389" t="str">
        <f>IFERROR(Table2[[#This Row],[Total private allowed amount for facility inpatient and outpatient services ($ millions) (required)]]/Table2[[#This Row],[Simulated Medicare allowed amount for facility inpatient and outpatient services ($ millions) (required)]],"")</f>
        <v/>
      </c>
    </row>
    <row r="410" spans="1:9">
      <c r="A410" s="332"/>
      <c r="B410" s="332"/>
      <c r="C410" s="332"/>
      <c r="D410" s="332"/>
      <c r="E410" s="332"/>
      <c r="F410" s="333"/>
      <c r="G410" s="335"/>
      <c r="H410" s="334"/>
      <c r="I410" s="389" t="str">
        <f>IFERROR(Table2[[#This Row],[Total private allowed amount for facility inpatient and outpatient services ($ millions) (required)]]/Table2[[#This Row],[Simulated Medicare allowed amount for facility inpatient and outpatient services ($ millions) (required)]],"")</f>
        <v/>
      </c>
    </row>
    <row r="411" spans="1:9">
      <c r="A411" s="332"/>
      <c r="B411" s="332"/>
      <c r="C411" s="332"/>
      <c r="D411" s="332"/>
      <c r="E411" s="332"/>
      <c r="F411" s="333"/>
      <c r="G411" s="336"/>
      <c r="H411" s="336"/>
      <c r="I411" s="389" t="str">
        <f>IFERROR(Table2[[#This Row],[Total private allowed amount for facility inpatient and outpatient services ($ millions) (required)]]/Table2[[#This Row],[Simulated Medicare allowed amount for facility inpatient and outpatient services ($ millions) (required)]],"")</f>
        <v/>
      </c>
    </row>
    <row r="412" spans="1:9">
      <c r="A412" s="332"/>
      <c r="B412" s="332"/>
      <c r="C412" s="332"/>
      <c r="D412" s="332"/>
      <c r="E412" s="332"/>
      <c r="F412" s="333"/>
      <c r="G412" s="334"/>
      <c r="H412" s="334"/>
      <c r="I412" s="389" t="str">
        <f>IFERROR(Table2[[#This Row],[Total private allowed amount for facility inpatient and outpatient services ($ millions) (required)]]/Table2[[#This Row],[Simulated Medicare allowed amount for facility inpatient and outpatient services ($ millions) (required)]],"")</f>
        <v/>
      </c>
    </row>
    <row r="413" spans="1:9">
      <c r="A413" s="332"/>
      <c r="B413" s="332"/>
      <c r="C413" s="332"/>
      <c r="D413" s="332"/>
      <c r="E413" s="332"/>
      <c r="F413" s="333"/>
      <c r="G413" s="334"/>
      <c r="H413" s="334"/>
      <c r="I413" s="389" t="str">
        <f>IFERROR(Table2[[#This Row],[Total private allowed amount for facility inpatient and outpatient services ($ millions) (required)]]/Table2[[#This Row],[Simulated Medicare allowed amount for facility inpatient and outpatient services ($ millions) (required)]],"")</f>
        <v/>
      </c>
    </row>
    <row r="414" spans="1:9">
      <c r="A414" s="332"/>
      <c r="B414" s="332"/>
      <c r="C414" s="332"/>
      <c r="D414" s="332"/>
      <c r="E414" s="332"/>
      <c r="F414" s="333"/>
      <c r="G414" s="334"/>
      <c r="H414" s="334"/>
      <c r="I414" s="389" t="str">
        <f>IFERROR(Table2[[#This Row],[Total private allowed amount for facility inpatient and outpatient services ($ millions) (required)]]/Table2[[#This Row],[Simulated Medicare allowed amount for facility inpatient and outpatient services ($ millions) (required)]],"")</f>
        <v/>
      </c>
    </row>
    <row r="415" spans="1:9">
      <c r="A415" s="332"/>
      <c r="B415" s="332"/>
      <c r="C415" s="332"/>
      <c r="D415" s="332"/>
      <c r="E415" s="332"/>
      <c r="F415" s="333"/>
      <c r="G415" s="334"/>
      <c r="H415" s="334"/>
      <c r="I415" s="389" t="str">
        <f>IFERROR(Table2[[#This Row],[Total private allowed amount for facility inpatient and outpatient services ($ millions) (required)]]/Table2[[#This Row],[Simulated Medicare allowed amount for facility inpatient and outpatient services ($ millions) (required)]],"")</f>
        <v/>
      </c>
    </row>
    <row r="416" spans="1:9">
      <c r="A416" s="332"/>
      <c r="B416" s="332"/>
      <c r="C416" s="332"/>
      <c r="D416" s="332"/>
      <c r="E416" s="332"/>
      <c r="F416" s="333"/>
      <c r="G416" s="334"/>
      <c r="H416" s="334"/>
      <c r="I416" s="389" t="str">
        <f>IFERROR(Table2[[#This Row],[Total private allowed amount for facility inpatient and outpatient services ($ millions) (required)]]/Table2[[#This Row],[Simulated Medicare allowed amount for facility inpatient and outpatient services ($ millions) (required)]],"")</f>
        <v/>
      </c>
    </row>
    <row r="417" spans="1:9">
      <c r="A417" s="332"/>
      <c r="B417" s="332"/>
      <c r="C417" s="332"/>
      <c r="D417" s="332"/>
      <c r="E417" s="332"/>
      <c r="F417" s="333"/>
      <c r="G417" s="334"/>
      <c r="H417" s="334"/>
      <c r="I417" s="389" t="str">
        <f>IFERROR(Table2[[#This Row],[Total private allowed amount for facility inpatient and outpatient services ($ millions) (required)]]/Table2[[#This Row],[Simulated Medicare allowed amount for facility inpatient and outpatient services ($ millions) (required)]],"")</f>
        <v/>
      </c>
    </row>
    <row r="418" spans="1:9">
      <c r="A418" s="332"/>
      <c r="B418" s="332"/>
      <c r="C418" s="332"/>
      <c r="D418" s="332"/>
      <c r="E418" s="332"/>
      <c r="F418" s="333"/>
      <c r="G418" s="334"/>
      <c r="H418" s="334"/>
      <c r="I418" s="389" t="str">
        <f>IFERROR(Table2[[#This Row],[Total private allowed amount for facility inpatient and outpatient services ($ millions) (required)]]/Table2[[#This Row],[Simulated Medicare allowed amount for facility inpatient and outpatient services ($ millions) (required)]],"")</f>
        <v/>
      </c>
    </row>
    <row r="419" spans="1:9">
      <c r="A419" s="332"/>
      <c r="B419" s="332"/>
      <c r="C419" s="332"/>
      <c r="D419" s="332"/>
      <c r="E419" s="332"/>
      <c r="F419" s="333"/>
      <c r="G419" s="334"/>
      <c r="H419" s="334"/>
      <c r="I419" s="389" t="str">
        <f>IFERROR(Table2[[#This Row],[Total private allowed amount for facility inpatient and outpatient services ($ millions) (required)]]/Table2[[#This Row],[Simulated Medicare allowed amount for facility inpatient and outpatient services ($ millions) (required)]],"")</f>
        <v/>
      </c>
    </row>
    <row r="420" spans="1:9">
      <c r="A420" s="332"/>
      <c r="B420" s="332"/>
      <c r="C420" s="332"/>
      <c r="D420" s="332"/>
      <c r="E420" s="332"/>
      <c r="F420" s="333"/>
      <c r="G420" s="336"/>
      <c r="H420" s="336"/>
      <c r="I420" s="389" t="str">
        <f>IFERROR(Table2[[#This Row],[Total private allowed amount for facility inpatient and outpatient services ($ millions) (required)]]/Table2[[#This Row],[Simulated Medicare allowed amount for facility inpatient and outpatient services ($ millions) (required)]],"")</f>
        <v/>
      </c>
    </row>
    <row r="421" spans="1:9">
      <c r="A421" s="332"/>
      <c r="B421" s="332"/>
      <c r="C421" s="332"/>
      <c r="D421" s="332"/>
      <c r="E421" s="332"/>
      <c r="F421" s="333"/>
      <c r="G421" s="336"/>
      <c r="H421" s="336"/>
      <c r="I421" s="389" t="str">
        <f>IFERROR(Table2[[#This Row],[Total private allowed amount for facility inpatient and outpatient services ($ millions) (required)]]/Table2[[#This Row],[Simulated Medicare allowed amount for facility inpatient and outpatient services ($ millions) (required)]],"")</f>
        <v/>
      </c>
    </row>
    <row r="422" spans="1:9">
      <c r="A422" s="332"/>
      <c r="B422" s="332"/>
      <c r="C422" s="332"/>
      <c r="D422" s="332"/>
      <c r="E422" s="332"/>
      <c r="F422" s="333"/>
      <c r="G422" s="336"/>
      <c r="H422" s="336"/>
      <c r="I422" s="389" t="str">
        <f>IFERROR(Table2[[#This Row],[Total private allowed amount for facility inpatient and outpatient services ($ millions) (required)]]/Table2[[#This Row],[Simulated Medicare allowed amount for facility inpatient and outpatient services ($ millions) (required)]],"")</f>
        <v/>
      </c>
    </row>
    <row r="423" spans="1:9">
      <c r="A423" s="332"/>
      <c r="B423" s="332"/>
      <c r="C423" s="332"/>
      <c r="D423" s="332"/>
      <c r="E423" s="332"/>
      <c r="F423" s="333"/>
      <c r="G423" s="334"/>
      <c r="H423" s="335"/>
      <c r="I423" s="389" t="str">
        <f>IFERROR(Table2[[#This Row],[Total private allowed amount for facility inpatient and outpatient services ($ millions) (required)]]/Table2[[#This Row],[Simulated Medicare allowed amount for facility inpatient and outpatient services ($ millions) (required)]],"")</f>
        <v/>
      </c>
    </row>
    <row r="424" spans="1:9">
      <c r="A424" s="332"/>
      <c r="B424" s="332"/>
      <c r="C424" s="332"/>
      <c r="D424" s="332"/>
      <c r="E424" s="332"/>
      <c r="F424" s="333"/>
      <c r="G424" s="334"/>
      <c r="H424" s="334"/>
      <c r="I424" s="389" t="str">
        <f>IFERROR(Table2[[#This Row],[Total private allowed amount for facility inpatient and outpatient services ($ millions) (required)]]/Table2[[#This Row],[Simulated Medicare allowed amount for facility inpatient and outpatient services ($ millions) (required)]],"")</f>
        <v/>
      </c>
    </row>
    <row r="425" spans="1:9">
      <c r="A425" s="332"/>
      <c r="B425" s="332"/>
      <c r="C425" s="332"/>
      <c r="D425" s="332"/>
      <c r="E425" s="332"/>
      <c r="F425" s="333"/>
      <c r="G425" s="334"/>
      <c r="H425" s="334"/>
      <c r="I425" s="389" t="str">
        <f>IFERROR(Table2[[#This Row],[Total private allowed amount for facility inpatient and outpatient services ($ millions) (required)]]/Table2[[#This Row],[Simulated Medicare allowed amount for facility inpatient and outpatient services ($ millions) (required)]],"")</f>
        <v/>
      </c>
    </row>
    <row r="426" spans="1:9">
      <c r="A426" s="332"/>
      <c r="B426" s="332"/>
      <c r="C426" s="332"/>
      <c r="D426" s="332"/>
      <c r="E426" s="332"/>
      <c r="F426" s="333"/>
      <c r="G426" s="334"/>
      <c r="H426" s="334"/>
      <c r="I426" s="389" t="str">
        <f>IFERROR(Table2[[#This Row],[Total private allowed amount for facility inpatient and outpatient services ($ millions) (required)]]/Table2[[#This Row],[Simulated Medicare allowed amount for facility inpatient and outpatient services ($ millions) (required)]],"")</f>
        <v/>
      </c>
    </row>
    <row r="427" spans="1:9">
      <c r="A427" s="332"/>
      <c r="B427" s="332"/>
      <c r="C427" s="332"/>
      <c r="D427" s="332"/>
      <c r="E427" s="332"/>
      <c r="F427" s="333"/>
      <c r="G427" s="334"/>
      <c r="H427" s="334"/>
      <c r="I427" s="389" t="str">
        <f>IFERROR(Table2[[#This Row],[Total private allowed amount for facility inpatient and outpatient services ($ millions) (required)]]/Table2[[#This Row],[Simulated Medicare allowed amount for facility inpatient and outpatient services ($ millions) (required)]],"")</f>
        <v/>
      </c>
    </row>
    <row r="428" spans="1:9">
      <c r="A428" s="332"/>
      <c r="B428" s="332"/>
      <c r="C428" s="332"/>
      <c r="D428" s="332"/>
      <c r="E428" s="332"/>
      <c r="F428" s="333"/>
      <c r="G428" s="334"/>
      <c r="H428" s="334"/>
      <c r="I428" s="389" t="str">
        <f>IFERROR(Table2[[#This Row],[Total private allowed amount for facility inpatient and outpatient services ($ millions) (required)]]/Table2[[#This Row],[Simulated Medicare allowed amount for facility inpatient and outpatient services ($ millions) (required)]],"")</f>
        <v/>
      </c>
    </row>
    <row r="429" spans="1:9">
      <c r="A429" s="332"/>
      <c r="B429" s="332"/>
      <c r="C429" s="332"/>
      <c r="D429" s="332"/>
      <c r="E429" s="332"/>
      <c r="F429" s="333"/>
      <c r="G429" s="334"/>
      <c r="H429" s="334"/>
      <c r="I429" s="389" t="str">
        <f>IFERROR(Table2[[#This Row],[Total private allowed amount for facility inpatient and outpatient services ($ millions) (required)]]/Table2[[#This Row],[Simulated Medicare allowed amount for facility inpatient and outpatient services ($ millions) (required)]],"")</f>
        <v/>
      </c>
    </row>
    <row r="430" spans="1:9">
      <c r="A430" s="332"/>
      <c r="B430" s="332"/>
      <c r="C430" s="332"/>
      <c r="D430" s="332"/>
      <c r="E430" s="332"/>
      <c r="F430" s="333"/>
      <c r="G430" s="334"/>
      <c r="H430" s="334"/>
      <c r="I430" s="389" t="str">
        <f>IFERROR(Table2[[#This Row],[Total private allowed amount for facility inpatient and outpatient services ($ millions) (required)]]/Table2[[#This Row],[Simulated Medicare allowed amount for facility inpatient and outpatient services ($ millions) (required)]],"")</f>
        <v/>
      </c>
    </row>
    <row r="431" spans="1:9">
      <c r="A431" s="332"/>
      <c r="B431" s="332"/>
      <c r="C431" s="332"/>
      <c r="D431" s="332"/>
      <c r="E431" s="332"/>
      <c r="F431" s="333"/>
      <c r="G431" s="336"/>
      <c r="H431" s="336"/>
      <c r="I431" s="389" t="str">
        <f>IFERROR(Table2[[#This Row],[Total private allowed amount for facility inpatient and outpatient services ($ millions) (required)]]/Table2[[#This Row],[Simulated Medicare allowed amount for facility inpatient and outpatient services ($ millions) (required)]],"")</f>
        <v/>
      </c>
    </row>
    <row r="432" spans="1:9">
      <c r="A432" s="332"/>
      <c r="B432" s="332"/>
      <c r="C432" s="332"/>
      <c r="D432" s="332"/>
      <c r="E432" s="332"/>
      <c r="F432" s="333"/>
      <c r="G432" s="334"/>
      <c r="H432" s="334"/>
      <c r="I432" s="389" t="str">
        <f>IFERROR(Table2[[#This Row],[Total private allowed amount for facility inpatient and outpatient services ($ millions) (required)]]/Table2[[#This Row],[Simulated Medicare allowed amount for facility inpatient and outpatient services ($ millions) (required)]],"")</f>
        <v/>
      </c>
    </row>
    <row r="433" spans="1:9">
      <c r="A433" s="332"/>
      <c r="B433" s="332"/>
      <c r="C433" s="332"/>
      <c r="D433" s="332"/>
      <c r="E433" s="332"/>
      <c r="F433" s="333"/>
      <c r="G433" s="334"/>
      <c r="H433" s="334"/>
      <c r="I433" s="389" t="str">
        <f>IFERROR(Table2[[#This Row],[Total private allowed amount for facility inpatient and outpatient services ($ millions) (required)]]/Table2[[#This Row],[Simulated Medicare allowed amount for facility inpatient and outpatient services ($ millions) (required)]],"")</f>
        <v/>
      </c>
    </row>
    <row r="434" spans="1:9">
      <c r="A434" s="332"/>
      <c r="B434" s="332"/>
      <c r="C434" s="332"/>
      <c r="D434" s="332"/>
      <c r="E434" s="332"/>
      <c r="F434" s="333"/>
      <c r="G434" s="334"/>
      <c r="H434" s="334"/>
      <c r="I434" s="389" t="str">
        <f>IFERROR(Table2[[#This Row],[Total private allowed amount for facility inpatient and outpatient services ($ millions) (required)]]/Table2[[#This Row],[Simulated Medicare allowed amount for facility inpatient and outpatient services ($ millions) (required)]],"")</f>
        <v/>
      </c>
    </row>
    <row r="435" spans="1:9">
      <c r="A435" s="332"/>
      <c r="B435" s="332"/>
      <c r="C435" s="332"/>
      <c r="D435" s="332"/>
      <c r="E435" s="332"/>
      <c r="F435" s="333"/>
      <c r="G435" s="336"/>
      <c r="H435" s="336"/>
      <c r="I435" s="389" t="str">
        <f>IFERROR(Table2[[#This Row],[Total private allowed amount for facility inpatient and outpatient services ($ millions) (required)]]/Table2[[#This Row],[Simulated Medicare allowed amount for facility inpatient and outpatient services ($ millions) (required)]],"")</f>
        <v/>
      </c>
    </row>
    <row r="436" spans="1:9">
      <c r="A436" s="332"/>
      <c r="B436" s="332"/>
      <c r="C436" s="332"/>
      <c r="D436" s="332"/>
      <c r="E436" s="332"/>
      <c r="F436" s="333"/>
      <c r="G436" s="334"/>
      <c r="H436" s="334"/>
      <c r="I436" s="389" t="str">
        <f>IFERROR(Table2[[#This Row],[Total private allowed amount for facility inpatient and outpatient services ($ millions) (required)]]/Table2[[#This Row],[Simulated Medicare allowed amount for facility inpatient and outpatient services ($ millions) (required)]],"")</f>
        <v/>
      </c>
    </row>
    <row r="437" spans="1:9">
      <c r="A437" s="332"/>
      <c r="B437" s="332"/>
      <c r="C437" s="332"/>
      <c r="D437" s="332"/>
      <c r="E437" s="332"/>
      <c r="F437" s="333"/>
      <c r="G437" s="334"/>
      <c r="H437" s="334"/>
      <c r="I437" s="389" t="str">
        <f>IFERROR(Table2[[#This Row],[Total private allowed amount for facility inpatient and outpatient services ($ millions) (required)]]/Table2[[#This Row],[Simulated Medicare allowed amount for facility inpatient and outpatient services ($ millions) (required)]],"")</f>
        <v/>
      </c>
    </row>
    <row r="438" spans="1:9">
      <c r="A438" s="332"/>
      <c r="B438" s="332"/>
      <c r="C438" s="332"/>
      <c r="D438" s="332"/>
      <c r="E438" s="332"/>
      <c r="F438" s="333"/>
      <c r="G438" s="334"/>
      <c r="H438" s="334"/>
      <c r="I438" s="389" t="str">
        <f>IFERROR(Table2[[#This Row],[Total private allowed amount for facility inpatient and outpatient services ($ millions) (required)]]/Table2[[#This Row],[Simulated Medicare allowed amount for facility inpatient and outpatient services ($ millions) (required)]],"")</f>
        <v/>
      </c>
    </row>
    <row r="439" spans="1:9">
      <c r="A439" s="332"/>
      <c r="B439" s="332"/>
      <c r="C439" s="332"/>
      <c r="D439" s="332"/>
      <c r="E439" s="332"/>
      <c r="F439" s="333"/>
      <c r="G439" s="334"/>
      <c r="H439" s="334"/>
      <c r="I439" s="389" t="str">
        <f>IFERROR(Table2[[#This Row],[Total private allowed amount for facility inpatient and outpatient services ($ millions) (required)]]/Table2[[#This Row],[Simulated Medicare allowed amount for facility inpatient and outpatient services ($ millions) (required)]],"")</f>
        <v/>
      </c>
    </row>
    <row r="440" spans="1:9">
      <c r="A440" s="332"/>
      <c r="B440" s="332"/>
      <c r="C440" s="332"/>
      <c r="D440" s="332"/>
      <c r="E440" s="332"/>
      <c r="F440" s="333"/>
      <c r="G440" s="334"/>
      <c r="H440" s="334"/>
      <c r="I440" s="389" t="str">
        <f>IFERROR(Table2[[#This Row],[Total private allowed amount for facility inpatient and outpatient services ($ millions) (required)]]/Table2[[#This Row],[Simulated Medicare allowed amount for facility inpatient and outpatient services ($ millions) (required)]],"")</f>
        <v/>
      </c>
    </row>
    <row r="441" spans="1:9">
      <c r="A441" s="332"/>
      <c r="B441" s="332"/>
      <c r="C441" s="332"/>
      <c r="D441" s="332"/>
      <c r="E441" s="332"/>
      <c r="F441" s="333"/>
      <c r="G441" s="335"/>
      <c r="H441" s="334"/>
      <c r="I441" s="389" t="str">
        <f>IFERROR(Table2[[#This Row],[Total private allowed amount for facility inpatient and outpatient services ($ millions) (required)]]/Table2[[#This Row],[Simulated Medicare allowed amount for facility inpatient and outpatient services ($ millions) (required)]],"")</f>
        <v/>
      </c>
    </row>
    <row r="442" spans="1:9">
      <c r="A442" s="332"/>
      <c r="B442" s="332"/>
      <c r="C442" s="332"/>
      <c r="D442" s="332"/>
      <c r="E442" s="332"/>
      <c r="F442" s="333"/>
      <c r="G442" s="334"/>
      <c r="H442" s="334"/>
      <c r="I442" s="389" t="str">
        <f>IFERROR(Table2[[#This Row],[Total private allowed amount for facility inpatient and outpatient services ($ millions) (required)]]/Table2[[#This Row],[Simulated Medicare allowed amount for facility inpatient and outpatient services ($ millions) (required)]],"")</f>
        <v/>
      </c>
    </row>
    <row r="443" spans="1:9">
      <c r="A443" s="332"/>
      <c r="B443" s="332"/>
      <c r="C443" s="332"/>
      <c r="D443" s="332"/>
      <c r="E443" s="332"/>
      <c r="F443" s="333"/>
      <c r="G443" s="334"/>
      <c r="H443" s="334"/>
      <c r="I443" s="389" t="str">
        <f>IFERROR(Table2[[#This Row],[Total private allowed amount for facility inpatient and outpatient services ($ millions) (required)]]/Table2[[#This Row],[Simulated Medicare allowed amount for facility inpatient and outpatient services ($ millions) (required)]],"")</f>
        <v/>
      </c>
    </row>
    <row r="444" spans="1:9">
      <c r="A444" s="332"/>
      <c r="B444" s="332"/>
      <c r="C444" s="332"/>
      <c r="D444" s="332"/>
      <c r="E444" s="332"/>
      <c r="F444" s="333"/>
      <c r="G444" s="334"/>
      <c r="H444" s="334"/>
      <c r="I444" s="389" t="str">
        <f>IFERROR(Table2[[#This Row],[Total private allowed amount for facility inpatient and outpatient services ($ millions) (required)]]/Table2[[#This Row],[Simulated Medicare allowed amount for facility inpatient and outpatient services ($ millions) (required)]],"")</f>
        <v/>
      </c>
    </row>
    <row r="445" spans="1:9">
      <c r="A445" s="332"/>
      <c r="B445" s="332"/>
      <c r="C445" s="332"/>
      <c r="D445" s="332"/>
      <c r="E445" s="332"/>
      <c r="F445" s="333"/>
      <c r="G445" s="334"/>
      <c r="H445" s="334"/>
      <c r="I445" s="389" t="str">
        <f>IFERROR(Table2[[#This Row],[Total private allowed amount for facility inpatient and outpatient services ($ millions) (required)]]/Table2[[#This Row],[Simulated Medicare allowed amount for facility inpatient and outpatient services ($ millions) (required)]],"")</f>
        <v/>
      </c>
    </row>
    <row r="446" spans="1:9">
      <c r="A446" s="332"/>
      <c r="B446" s="332"/>
      <c r="C446" s="332"/>
      <c r="D446" s="332"/>
      <c r="E446" s="332"/>
      <c r="F446" s="333"/>
      <c r="G446" s="334"/>
      <c r="H446" s="335"/>
      <c r="I446" s="389" t="str">
        <f>IFERROR(Table2[[#This Row],[Total private allowed amount for facility inpatient and outpatient services ($ millions) (required)]]/Table2[[#This Row],[Simulated Medicare allowed amount for facility inpatient and outpatient services ($ millions) (required)]],"")</f>
        <v/>
      </c>
    </row>
    <row r="447" spans="1:9">
      <c r="A447" s="332"/>
      <c r="B447" s="332"/>
      <c r="C447" s="332"/>
      <c r="D447" s="332"/>
      <c r="E447" s="332"/>
      <c r="F447" s="333"/>
      <c r="G447" s="334"/>
      <c r="H447" s="334"/>
      <c r="I447" s="389" t="str">
        <f>IFERROR(Table2[[#This Row],[Total private allowed amount for facility inpatient and outpatient services ($ millions) (required)]]/Table2[[#This Row],[Simulated Medicare allowed amount for facility inpatient and outpatient services ($ millions) (required)]],"")</f>
        <v/>
      </c>
    </row>
    <row r="448" spans="1:9">
      <c r="A448" s="332"/>
      <c r="B448" s="332"/>
      <c r="C448" s="332"/>
      <c r="D448" s="332"/>
      <c r="E448" s="332"/>
      <c r="F448" s="333"/>
      <c r="G448" s="334"/>
      <c r="H448" s="334"/>
      <c r="I448" s="389" t="str">
        <f>IFERROR(Table2[[#This Row],[Total private allowed amount for facility inpatient and outpatient services ($ millions) (required)]]/Table2[[#This Row],[Simulated Medicare allowed amount for facility inpatient and outpatient services ($ millions) (required)]],"")</f>
        <v/>
      </c>
    </row>
    <row r="449" spans="1:9">
      <c r="A449" s="332"/>
      <c r="B449" s="332"/>
      <c r="C449" s="332"/>
      <c r="D449" s="332"/>
      <c r="E449" s="332"/>
      <c r="F449" s="333"/>
      <c r="G449" s="336"/>
      <c r="H449" s="336"/>
      <c r="I449" s="389" t="str">
        <f>IFERROR(Table2[[#This Row],[Total private allowed amount for facility inpatient and outpatient services ($ millions) (required)]]/Table2[[#This Row],[Simulated Medicare allowed amount for facility inpatient and outpatient services ($ millions) (required)]],"")</f>
        <v/>
      </c>
    </row>
    <row r="450" spans="1:9">
      <c r="A450" s="332"/>
      <c r="B450" s="332"/>
      <c r="C450" s="332"/>
      <c r="D450" s="332"/>
      <c r="E450" s="332"/>
      <c r="F450" s="333"/>
      <c r="G450" s="334"/>
      <c r="H450" s="334"/>
      <c r="I450" s="389" t="str">
        <f>IFERROR(Table2[[#This Row],[Total private allowed amount for facility inpatient and outpatient services ($ millions) (required)]]/Table2[[#This Row],[Simulated Medicare allowed amount for facility inpatient and outpatient services ($ millions) (required)]],"")</f>
        <v/>
      </c>
    </row>
    <row r="451" spans="1:9">
      <c r="A451" s="332"/>
      <c r="B451" s="332"/>
      <c r="C451" s="332"/>
      <c r="D451" s="332"/>
      <c r="E451" s="332"/>
      <c r="F451" s="333"/>
      <c r="G451" s="334"/>
      <c r="H451" s="335"/>
      <c r="I451" s="389" t="str">
        <f>IFERROR(Table2[[#This Row],[Total private allowed amount for facility inpatient and outpatient services ($ millions) (required)]]/Table2[[#This Row],[Simulated Medicare allowed amount for facility inpatient and outpatient services ($ millions) (required)]],"")</f>
        <v/>
      </c>
    </row>
    <row r="452" spans="1:9">
      <c r="A452" s="332"/>
      <c r="B452" s="332"/>
      <c r="C452" s="332"/>
      <c r="D452" s="332"/>
      <c r="E452" s="332"/>
      <c r="F452" s="333"/>
      <c r="G452" s="334"/>
      <c r="H452" s="334"/>
      <c r="I452" s="389" t="str">
        <f>IFERROR(Table2[[#This Row],[Total private allowed amount for facility inpatient and outpatient services ($ millions) (required)]]/Table2[[#This Row],[Simulated Medicare allowed amount for facility inpatient and outpatient services ($ millions) (required)]],"")</f>
        <v/>
      </c>
    </row>
    <row r="453" spans="1:9">
      <c r="A453" s="332"/>
      <c r="B453" s="332"/>
      <c r="C453" s="332"/>
      <c r="D453" s="332"/>
      <c r="E453" s="332"/>
      <c r="F453" s="333"/>
      <c r="G453" s="334"/>
      <c r="H453" s="334"/>
      <c r="I453" s="389" t="str">
        <f>IFERROR(Table2[[#This Row],[Total private allowed amount for facility inpatient and outpatient services ($ millions) (required)]]/Table2[[#This Row],[Simulated Medicare allowed amount for facility inpatient and outpatient services ($ millions) (required)]],"")</f>
        <v/>
      </c>
    </row>
    <row r="454" spans="1:9">
      <c r="A454" s="332"/>
      <c r="B454" s="332"/>
      <c r="C454" s="332"/>
      <c r="D454" s="332"/>
      <c r="E454" s="332"/>
      <c r="F454" s="333"/>
      <c r="G454" s="335"/>
      <c r="H454" s="334"/>
      <c r="I454" s="389" t="str">
        <f>IFERROR(Table2[[#This Row],[Total private allowed amount for facility inpatient and outpatient services ($ millions) (required)]]/Table2[[#This Row],[Simulated Medicare allowed amount for facility inpatient and outpatient services ($ millions) (required)]],"")</f>
        <v/>
      </c>
    </row>
    <row r="455" spans="1:9">
      <c r="A455" s="332"/>
      <c r="B455" s="332"/>
      <c r="C455" s="332"/>
      <c r="D455" s="332"/>
      <c r="E455" s="332"/>
      <c r="F455" s="333"/>
      <c r="G455" s="334"/>
      <c r="H455" s="334"/>
      <c r="I455" s="389" t="str">
        <f>IFERROR(Table2[[#This Row],[Total private allowed amount for facility inpatient and outpatient services ($ millions) (required)]]/Table2[[#This Row],[Simulated Medicare allowed amount for facility inpatient and outpatient services ($ millions) (required)]],"")</f>
        <v/>
      </c>
    </row>
    <row r="456" spans="1:9">
      <c r="A456" s="332"/>
      <c r="B456" s="332"/>
      <c r="C456" s="332"/>
      <c r="D456" s="332"/>
      <c r="E456" s="332"/>
      <c r="F456" s="333"/>
      <c r="G456" s="334"/>
      <c r="H456" s="334"/>
      <c r="I456" s="389" t="str">
        <f>IFERROR(Table2[[#This Row],[Total private allowed amount for facility inpatient and outpatient services ($ millions) (required)]]/Table2[[#This Row],[Simulated Medicare allowed amount for facility inpatient and outpatient services ($ millions) (required)]],"")</f>
        <v/>
      </c>
    </row>
    <row r="457" spans="1:9">
      <c r="A457" s="332"/>
      <c r="B457" s="332"/>
      <c r="C457" s="332"/>
      <c r="D457" s="332"/>
      <c r="E457" s="332"/>
      <c r="F457" s="333"/>
      <c r="G457" s="336"/>
      <c r="H457" s="336"/>
      <c r="I457" s="389" t="str">
        <f>IFERROR(Table2[[#This Row],[Total private allowed amount for facility inpatient and outpatient services ($ millions) (required)]]/Table2[[#This Row],[Simulated Medicare allowed amount for facility inpatient and outpatient services ($ millions) (required)]],"")</f>
        <v/>
      </c>
    </row>
    <row r="458" spans="1:9">
      <c r="A458" s="332"/>
      <c r="B458" s="332"/>
      <c r="C458" s="332"/>
      <c r="D458" s="332"/>
      <c r="E458" s="332"/>
      <c r="F458" s="333"/>
      <c r="G458" s="334"/>
      <c r="H458" s="334"/>
      <c r="I458" s="389" t="str">
        <f>IFERROR(Table2[[#This Row],[Total private allowed amount for facility inpatient and outpatient services ($ millions) (required)]]/Table2[[#This Row],[Simulated Medicare allowed amount for facility inpatient and outpatient services ($ millions) (required)]],"")</f>
        <v/>
      </c>
    </row>
    <row r="459" spans="1:9">
      <c r="A459" s="332"/>
      <c r="B459" s="332"/>
      <c r="C459" s="332"/>
      <c r="D459" s="332"/>
      <c r="E459" s="332"/>
      <c r="F459" s="333"/>
      <c r="G459" s="334"/>
      <c r="H459" s="334"/>
      <c r="I459" s="389" t="str">
        <f>IFERROR(Table2[[#This Row],[Total private allowed amount for facility inpatient and outpatient services ($ millions) (required)]]/Table2[[#This Row],[Simulated Medicare allowed amount for facility inpatient and outpatient services ($ millions) (required)]],"")</f>
        <v/>
      </c>
    </row>
    <row r="460" spans="1:9">
      <c r="A460" s="332"/>
      <c r="B460" s="332"/>
      <c r="C460" s="332"/>
      <c r="D460" s="332"/>
      <c r="E460" s="332"/>
      <c r="F460" s="333"/>
      <c r="G460" s="336"/>
      <c r="H460" s="336"/>
      <c r="I460" s="389" t="str">
        <f>IFERROR(Table2[[#This Row],[Total private allowed amount for facility inpatient and outpatient services ($ millions) (required)]]/Table2[[#This Row],[Simulated Medicare allowed amount for facility inpatient and outpatient services ($ millions) (required)]],"")</f>
        <v/>
      </c>
    </row>
    <row r="461" spans="1:9">
      <c r="A461" s="332"/>
      <c r="B461" s="332"/>
      <c r="C461" s="332"/>
      <c r="D461" s="332"/>
      <c r="E461" s="332"/>
      <c r="F461" s="333"/>
      <c r="G461" s="334"/>
      <c r="H461" s="334"/>
      <c r="I461" s="389" t="str">
        <f>IFERROR(Table2[[#This Row],[Total private allowed amount for facility inpatient and outpatient services ($ millions) (required)]]/Table2[[#This Row],[Simulated Medicare allowed amount for facility inpatient and outpatient services ($ millions) (required)]],"")</f>
        <v/>
      </c>
    </row>
    <row r="462" spans="1:9">
      <c r="A462" s="332"/>
      <c r="B462" s="332"/>
      <c r="C462" s="332"/>
      <c r="D462" s="332"/>
      <c r="E462" s="332"/>
      <c r="F462" s="333"/>
      <c r="G462" s="334"/>
      <c r="H462" s="334"/>
      <c r="I462" s="389" t="str">
        <f>IFERROR(Table2[[#This Row],[Total private allowed amount for facility inpatient and outpatient services ($ millions) (required)]]/Table2[[#This Row],[Simulated Medicare allowed amount for facility inpatient and outpatient services ($ millions) (required)]],"")</f>
        <v/>
      </c>
    </row>
    <row r="463" spans="1:9">
      <c r="A463" s="332"/>
      <c r="B463" s="332"/>
      <c r="C463" s="332"/>
      <c r="D463" s="332"/>
      <c r="E463" s="332"/>
      <c r="F463" s="333"/>
      <c r="G463" s="336"/>
      <c r="H463" s="336"/>
      <c r="I463" s="389" t="str">
        <f>IFERROR(Table2[[#This Row],[Total private allowed amount for facility inpatient and outpatient services ($ millions) (required)]]/Table2[[#This Row],[Simulated Medicare allowed amount for facility inpatient and outpatient services ($ millions) (required)]],"")</f>
        <v/>
      </c>
    </row>
    <row r="464" spans="1:9">
      <c r="A464" s="332"/>
      <c r="B464" s="332"/>
      <c r="C464" s="332"/>
      <c r="D464" s="332"/>
      <c r="E464" s="332"/>
      <c r="F464" s="333"/>
      <c r="G464" s="334"/>
      <c r="H464" s="334"/>
      <c r="I464" s="389" t="str">
        <f>IFERROR(Table2[[#This Row],[Total private allowed amount for facility inpatient and outpatient services ($ millions) (required)]]/Table2[[#This Row],[Simulated Medicare allowed amount for facility inpatient and outpatient services ($ millions) (required)]],"")</f>
        <v/>
      </c>
    </row>
    <row r="465" spans="1:9">
      <c r="A465" s="332"/>
      <c r="B465" s="332"/>
      <c r="C465" s="332"/>
      <c r="D465" s="332"/>
      <c r="E465" s="332"/>
      <c r="F465" s="333"/>
      <c r="G465" s="336"/>
      <c r="H465" s="336"/>
      <c r="I465" s="389" t="str">
        <f>IFERROR(Table2[[#This Row],[Total private allowed amount for facility inpatient and outpatient services ($ millions) (required)]]/Table2[[#This Row],[Simulated Medicare allowed amount for facility inpatient and outpatient services ($ millions) (required)]],"")</f>
        <v/>
      </c>
    </row>
    <row r="466" spans="1:9">
      <c r="A466" s="332"/>
      <c r="B466" s="332"/>
      <c r="C466" s="332"/>
      <c r="D466" s="332"/>
      <c r="E466" s="332"/>
      <c r="F466" s="333"/>
      <c r="G466" s="334"/>
      <c r="H466" s="334"/>
      <c r="I466" s="389" t="str">
        <f>IFERROR(Table2[[#This Row],[Total private allowed amount for facility inpatient and outpatient services ($ millions) (required)]]/Table2[[#This Row],[Simulated Medicare allowed amount for facility inpatient and outpatient services ($ millions) (required)]],"")</f>
        <v/>
      </c>
    </row>
    <row r="467" spans="1:9">
      <c r="A467" s="332"/>
      <c r="B467" s="332"/>
      <c r="C467" s="332"/>
      <c r="D467" s="332"/>
      <c r="E467" s="332"/>
      <c r="F467" s="333"/>
      <c r="G467" s="334"/>
      <c r="H467" s="334"/>
      <c r="I467" s="389" t="str">
        <f>IFERROR(Table2[[#This Row],[Total private allowed amount for facility inpatient and outpatient services ($ millions) (required)]]/Table2[[#This Row],[Simulated Medicare allowed amount for facility inpatient and outpatient services ($ millions) (required)]],"")</f>
        <v/>
      </c>
    </row>
    <row r="468" spans="1:9">
      <c r="A468" s="332"/>
      <c r="B468" s="332"/>
      <c r="C468" s="332"/>
      <c r="D468" s="332"/>
      <c r="E468" s="332"/>
      <c r="F468" s="333"/>
      <c r="G468" s="334"/>
      <c r="H468" s="334"/>
      <c r="I468" s="389" t="str">
        <f>IFERROR(Table2[[#This Row],[Total private allowed amount for facility inpatient and outpatient services ($ millions) (required)]]/Table2[[#This Row],[Simulated Medicare allowed amount for facility inpatient and outpatient services ($ millions) (required)]],"")</f>
        <v/>
      </c>
    </row>
    <row r="469" spans="1:9">
      <c r="A469" s="332"/>
      <c r="B469" s="332"/>
      <c r="C469" s="332"/>
      <c r="D469" s="332"/>
      <c r="E469" s="332"/>
      <c r="F469" s="333"/>
      <c r="G469" s="334"/>
      <c r="H469" s="334"/>
      <c r="I469" s="389" t="str">
        <f>IFERROR(Table2[[#This Row],[Total private allowed amount for facility inpatient and outpatient services ($ millions) (required)]]/Table2[[#This Row],[Simulated Medicare allowed amount for facility inpatient and outpatient services ($ millions) (required)]],"")</f>
        <v/>
      </c>
    </row>
    <row r="470" spans="1:9">
      <c r="A470" s="332"/>
      <c r="B470" s="332"/>
      <c r="C470" s="332"/>
      <c r="D470" s="332"/>
      <c r="E470" s="332"/>
      <c r="F470" s="333"/>
      <c r="G470" s="334"/>
      <c r="H470" s="334"/>
      <c r="I470" s="389" t="str">
        <f>IFERROR(Table2[[#This Row],[Total private allowed amount for facility inpatient and outpatient services ($ millions) (required)]]/Table2[[#This Row],[Simulated Medicare allowed amount for facility inpatient and outpatient services ($ millions) (required)]],"")</f>
        <v/>
      </c>
    </row>
    <row r="471" spans="1:9">
      <c r="A471" s="332"/>
      <c r="B471" s="332"/>
      <c r="C471" s="332"/>
      <c r="D471" s="332"/>
      <c r="E471" s="332"/>
      <c r="F471" s="333"/>
      <c r="G471" s="336"/>
      <c r="H471" s="336"/>
      <c r="I471" s="389" t="str">
        <f>IFERROR(Table2[[#This Row],[Total private allowed amount for facility inpatient and outpatient services ($ millions) (required)]]/Table2[[#This Row],[Simulated Medicare allowed amount for facility inpatient and outpatient services ($ millions) (required)]],"")</f>
        <v/>
      </c>
    </row>
    <row r="472" spans="1:9">
      <c r="A472" s="332"/>
      <c r="B472" s="332"/>
      <c r="C472" s="332"/>
      <c r="D472" s="332"/>
      <c r="E472" s="332"/>
      <c r="F472" s="333"/>
      <c r="G472" s="334"/>
      <c r="H472" s="334"/>
      <c r="I472" s="389" t="str">
        <f>IFERROR(Table2[[#This Row],[Total private allowed amount for facility inpatient and outpatient services ($ millions) (required)]]/Table2[[#This Row],[Simulated Medicare allowed amount for facility inpatient and outpatient services ($ millions) (required)]],"")</f>
        <v/>
      </c>
    </row>
    <row r="473" spans="1:9">
      <c r="A473" s="332"/>
      <c r="B473" s="332"/>
      <c r="C473" s="332"/>
      <c r="D473" s="332"/>
      <c r="E473" s="332"/>
      <c r="F473" s="333"/>
      <c r="G473" s="334"/>
      <c r="H473" s="334"/>
      <c r="I473" s="389" t="str">
        <f>IFERROR(Table2[[#This Row],[Total private allowed amount for facility inpatient and outpatient services ($ millions) (required)]]/Table2[[#This Row],[Simulated Medicare allowed amount for facility inpatient and outpatient services ($ millions) (required)]],"")</f>
        <v/>
      </c>
    </row>
    <row r="474" spans="1:9">
      <c r="A474" s="332"/>
      <c r="B474" s="332"/>
      <c r="C474" s="332"/>
      <c r="D474" s="332"/>
      <c r="E474" s="332"/>
      <c r="F474" s="333"/>
      <c r="G474" s="334"/>
      <c r="H474" s="334"/>
      <c r="I474" s="389" t="str">
        <f>IFERROR(Table2[[#This Row],[Total private allowed amount for facility inpatient and outpatient services ($ millions) (required)]]/Table2[[#This Row],[Simulated Medicare allowed amount for facility inpatient and outpatient services ($ millions) (required)]],"")</f>
        <v/>
      </c>
    </row>
    <row r="475" spans="1:9">
      <c r="A475" s="332"/>
      <c r="B475" s="332"/>
      <c r="C475" s="332"/>
      <c r="D475" s="332"/>
      <c r="E475" s="332"/>
      <c r="F475" s="333"/>
      <c r="G475" s="334"/>
      <c r="H475" s="334"/>
      <c r="I475" s="389" t="str">
        <f>IFERROR(Table2[[#This Row],[Total private allowed amount for facility inpatient and outpatient services ($ millions) (required)]]/Table2[[#This Row],[Simulated Medicare allowed amount for facility inpatient and outpatient services ($ millions) (required)]],"")</f>
        <v/>
      </c>
    </row>
    <row r="476" spans="1:9">
      <c r="A476" s="332"/>
      <c r="B476" s="332"/>
      <c r="C476" s="332"/>
      <c r="D476" s="332"/>
      <c r="E476" s="332"/>
      <c r="F476" s="333"/>
      <c r="G476" s="336"/>
      <c r="H476" s="336"/>
      <c r="I476" s="389" t="str">
        <f>IFERROR(Table2[[#This Row],[Total private allowed amount for facility inpatient and outpatient services ($ millions) (required)]]/Table2[[#This Row],[Simulated Medicare allowed amount for facility inpatient and outpatient services ($ millions) (required)]],"")</f>
        <v/>
      </c>
    </row>
    <row r="477" spans="1:9">
      <c r="A477" s="332"/>
      <c r="B477" s="332"/>
      <c r="C477" s="332"/>
      <c r="D477" s="332"/>
      <c r="E477" s="332"/>
      <c r="F477" s="333"/>
      <c r="G477" s="334"/>
      <c r="H477" s="334"/>
      <c r="I477" s="389" t="str">
        <f>IFERROR(Table2[[#This Row],[Total private allowed amount for facility inpatient and outpatient services ($ millions) (required)]]/Table2[[#This Row],[Simulated Medicare allowed amount for facility inpatient and outpatient services ($ millions) (required)]],"")</f>
        <v/>
      </c>
    </row>
    <row r="478" spans="1:9">
      <c r="A478" s="332"/>
      <c r="B478" s="332"/>
      <c r="C478" s="332"/>
      <c r="D478" s="332"/>
      <c r="E478" s="332"/>
      <c r="F478" s="333"/>
      <c r="G478" s="334"/>
      <c r="H478" s="335"/>
      <c r="I478" s="389" t="str">
        <f>IFERROR(Table2[[#This Row],[Total private allowed amount for facility inpatient and outpatient services ($ millions) (required)]]/Table2[[#This Row],[Simulated Medicare allowed amount for facility inpatient and outpatient services ($ millions) (required)]],"")</f>
        <v/>
      </c>
    </row>
    <row r="479" spans="1:9">
      <c r="A479" s="332"/>
      <c r="B479" s="332"/>
      <c r="C479" s="332"/>
      <c r="D479" s="332"/>
      <c r="E479" s="332"/>
      <c r="F479" s="333"/>
      <c r="G479" s="334"/>
      <c r="H479" s="334"/>
      <c r="I479" s="389" t="str">
        <f>IFERROR(Table2[[#This Row],[Total private allowed amount for facility inpatient and outpatient services ($ millions) (required)]]/Table2[[#This Row],[Simulated Medicare allowed amount for facility inpatient and outpatient services ($ millions) (required)]],"")</f>
        <v/>
      </c>
    </row>
    <row r="480" spans="1:9">
      <c r="A480" s="332"/>
      <c r="B480" s="332"/>
      <c r="C480" s="332"/>
      <c r="D480" s="332"/>
      <c r="E480" s="332"/>
      <c r="F480" s="333"/>
      <c r="G480" s="334"/>
      <c r="H480" s="334"/>
      <c r="I480" s="389" t="str">
        <f>IFERROR(Table2[[#This Row],[Total private allowed amount for facility inpatient and outpatient services ($ millions) (required)]]/Table2[[#This Row],[Simulated Medicare allowed amount for facility inpatient and outpatient services ($ millions) (required)]],"")</f>
        <v/>
      </c>
    </row>
    <row r="481" spans="1:9">
      <c r="A481" s="332"/>
      <c r="B481" s="332"/>
      <c r="C481" s="332"/>
      <c r="D481" s="332"/>
      <c r="E481" s="332"/>
      <c r="F481" s="333"/>
      <c r="G481" s="335"/>
      <c r="H481" s="335"/>
      <c r="I481" s="389" t="str">
        <f>IFERROR(Table2[[#This Row],[Total private allowed amount for facility inpatient and outpatient services ($ millions) (required)]]/Table2[[#This Row],[Simulated Medicare allowed amount for facility inpatient and outpatient services ($ millions) (required)]],"")</f>
        <v/>
      </c>
    </row>
    <row r="482" spans="1:9">
      <c r="A482" s="332"/>
      <c r="B482" s="332"/>
      <c r="C482" s="332"/>
      <c r="D482" s="332"/>
      <c r="E482" s="332"/>
      <c r="F482" s="333"/>
      <c r="G482" s="336"/>
      <c r="H482" s="336"/>
      <c r="I482" s="389" t="str">
        <f>IFERROR(Table2[[#This Row],[Total private allowed amount for facility inpatient and outpatient services ($ millions) (required)]]/Table2[[#This Row],[Simulated Medicare allowed amount for facility inpatient and outpatient services ($ millions) (required)]],"")</f>
        <v/>
      </c>
    </row>
    <row r="483" spans="1:9">
      <c r="A483" s="332"/>
      <c r="B483" s="332"/>
      <c r="C483" s="332"/>
      <c r="D483" s="332"/>
      <c r="E483" s="332"/>
      <c r="F483" s="333"/>
      <c r="G483" s="336"/>
      <c r="H483" s="336"/>
      <c r="I483" s="389" t="str">
        <f>IFERROR(Table2[[#This Row],[Total private allowed amount for facility inpatient and outpatient services ($ millions) (required)]]/Table2[[#This Row],[Simulated Medicare allowed amount for facility inpatient and outpatient services ($ millions) (required)]],"")</f>
        <v/>
      </c>
    </row>
    <row r="484" spans="1:9">
      <c r="A484" s="332"/>
      <c r="B484" s="332"/>
      <c r="C484" s="332"/>
      <c r="D484" s="332"/>
      <c r="E484" s="332"/>
      <c r="F484" s="333"/>
      <c r="G484" s="336"/>
      <c r="H484" s="336"/>
      <c r="I484" s="389" t="str">
        <f>IFERROR(Table2[[#This Row],[Total private allowed amount for facility inpatient and outpatient services ($ millions) (required)]]/Table2[[#This Row],[Simulated Medicare allowed amount for facility inpatient and outpatient services ($ millions) (required)]],"")</f>
        <v/>
      </c>
    </row>
    <row r="485" spans="1:9">
      <c r="A485" s="332"/>
      <c r="B485" s="332"/>
      <c r="C485" s="332"/>
      <c r="D485" s="332"/>
      <c r="E485" s="332"/>
      <c r="F485" s="333"/>
      <c r="G485" s="334"/>
      <c r="H485" s="334"/>
      <c r="I485" s="389" t="str">
        <f>IFERROR(Table2[[#This Row],[Total private allowed amount for facility inpatient and outpatient services ($ millions) (required)]]/Table2[[#This Row],[Simulated Medicare allowed amount for facility inpatient and outpatient services ($ millions) (required)]],"")</f>
        <v/>
      </c>
    </row>
    <row r="486" spans="1:9">
      <c r="A486" s="332"/>
      <c r="B486" s="332"/>
      <c r="C486" s="332"/>
      <c r="D486" s="332"/>
      <c r="E486" s="332"/>
      <c r="F486" s="333"/>
      <c r="G486" s="334"/>
      <c r="H486" s="334"/>
      <c r="I486" s="389" t="str">
        <f>IFERROR(Table2[[#This Row],[Total private allowed amount for facility inpatient and outpatient services ($ millions) (required)]]/Table2[[#This Row],[Simulated Medicare allowed amount for facility inpatient and outpatient services ($ millions) (required)]],"")</f>
        <v/>
      </c>
    </row>
    <row r="487" spans="1:9">
      <c r="A487" s="332"/>
      <c r="B487" s="332"/>
      <c r="C487" s="332"/>
      <c r="D487" s="332"/>
      <c r="E487" s="332"/>
      <c r="F487" s="333"/>
      <c r="G487" s="336"/>
      <c r="H487" s="336"/>
      <c r="I487" s="389" t="str">
        <f>IFERROR(Table2[[#This Row],[Total private allowed amount for facility inpatient and outpatient services ($ millions) (required)]]/Table2[[#This Row],[Simulated Medicare allowed amount for facility inpatient and outpatient services ($ millions) (required)]],"")</f>
        <v/>
      </c>
    </row>
    <row r="488" spans="1:9">
      <c r="A488" s="332"/>
      <c r="B488" s="332"/>
      <c r="C488" s="332"/>
      <c r="D488" s="332"/>
      <c r="E488" s="332"/>
      <c r="F488" s="333"/>
      <c r="G488" s="334"/>
      <c r="H488" s="334"/>
      <c r="I488" s="389" t="str">
        <f>IFERROR(Table2[[#This Row],[Total private allowed amount for facility inpatient and outpatient services ($ millions) (required)]]/Table2[[#This Row],[Simulated Medicare allowed amount for facility inpatient and outpatient services ($ millions) (required)]],"")</f>
        <v/>
      </c>
    </row>
    <row r="489" spans="1:9">
      <c r="A489" s="332"/>
      <c r="B489" s="332"/>
      <c r="C489" s="332"/>
      <c r="D489" s="332"/>
      <c r="E489" s="332"/>
      <c r="F489" s="333"/>
      <c r="G489" s="336"/>
      <c r="H489" s="336"/>
      <c r="I489" s="389" t="str">
        <f>IFERROR(Table2[[#This Row],[Total private allowed amount for facility inpatient and outpatient services ($ millions) (required)]]/Table2[[#This Row],[Simulated Medicare allowed amount for facility inpatient and outpatient services ($ millions) (required)]],"")</f>
        <v/>
      </c>
    </row>
    <row r="490" spans="1:9">
      <c r="A490" s="332"/>
      <c r="B490" s="332"/>
      <c r="C490" s="332"/>
      <c r="D490" s="332"/>
      <c r="E490" s="332"/>
      <c r="F490" s="333"/>
      <c r="G490" s="334"/>
      <c r="H490" s="334"/>
      <c r="I490" s="389" t="str">
        <f>IFERROR(Table2[[#This Row],[Total private allowed amount for facility inpatient and outpatient services ($ millions) (required)]]/Table2[[#This Row],[Simulated Medicare allowed amount for facility inpatient and outpatient services ($ millions) (required)]],"")</f>
        <v/>
      </c>
    </row>
    <row r="491" spans="1:9">
      <c r="A491" s="332"/>
      <c r="B491" s="332"/>
      <c r="C491" s="332"/>
      <c r="D491" s="332"/>
      <c r="E491" s="332"/>
      <c r="F491" s="333"/>
      <c r="G491" s="336"/>
      <c r="H491" s="336"/>
      <c r="I491" s="389" t="str">
        <f>IFERROR(Table2[[#This Row],[Total private allowed amount for facility inpatient and outpatient services ($ millions) (required)]]/Table2[[#This Row],[Simulated Medicare allowed amount for facility inpatient and outpatient services ($ millions) (required)]],"")</f>
        <v/>
      </c>
    </row>
    <row r="492" spans="1:9">
      <c r="A492" s="332"/>
      <c r="B492" s="332"/>
      <c r="C492" s="332"/>
      <c r="D492" s="332"/>
      <c r="E492" s="332"/>
      <c r="F492" s="333"/>
      <c r="G492" s="336"/>
      <c r="H492" s="336"/>
      <c r="I492" s="389" t="str">
        <f>IFERROR(Table2[[#This Row],[Total private allowed amount for facility inpatient and outpatient services ($ millions) (required)]]/Table2[[#This Row],[Simulated Medicare allowed amount for facility inpatient and outpatient services ($ millions) (required)]],"")</f>
        <v/>
      </c>
    </row>
    <row r="493" spans="1:9">
      <c r="A493" s="332"/>
      <c r="B493" s="332"/>
      <c r="C493" s="332"/>
      <c r="D493" s="332"/>
      <c r="E493" s="332"/>
      <c r="F493" s="333"/>
      <c r="G493" s="334"/>
      <c r="H493" s="334"/>
      <c r="I493" s="389" t="str">
        <f>IFERROR(Table2[[#This Row],[Total private allowed amount for facility inpatient and outpatient services ($ millions) (required)]]/Table2[[#This Row],[Simulated Medicare allowed amount for facility inpatient and outpatient services ($ millions) (required)]],"")</f>
        <v/>
      </c>
    </row>
    <row r="494" spans="1:9">
      <c r="A494" s="332"/>
      <c r="B494" s="332"/>
      <c r="C494" s="332"/>
      <c r="D494" s="332"/>
      <c r="E494" s="332"/>
      <c r="F494" s="333"/>
      <c r="G494" s="336"/>
      <c r="H494" s="336"/>
      <c r="I494" s="389" t="str">
        <f>IFERROR(Table2[[#This Row],[Total private allowed amount for facility inpatient and outpatient services ($ millions) (required)]]/Table2[[#This Row],[Simulated Medicare allowed amount for facility inpatient and outpatient services ($ millions) (required)]],"")</f>
        <v/>
      </c>
    </row>
    <row r="495" spans="1:9">
      <c r="A495" s="332"/>
      <c r="B495" s="332"/>
      <c r="C495" s="332"/>
      <c r="D495" s="332"/>
      <c r="E495" s="332"/>
      <c r="F495" s="333"/>
      <c r="G495" s="336"/>
      <c r="H495" s="336"/>
      <c r="I495" s="389" t="str">
        <f>IFERROR(Table2[[#This Row],[Total private allowed amount for facility inpatient and outpatient services ($ millions) (required)]]/Table2[[#This Row],[Simulated Medicare allowed amount for facility inpatient and outpatient services ($ millions) (required)]],"")</f>
        <v/>
      </c>
    </row>
    <row r="496" spans="1:9">
      <c r="A496" s="332"/>
      <c r="B496" s="332"/>
      <c r="C496" s="332"/>
      <c r="D496" s="332"/>
      <c r="E496" s="332"/>
      <c r="F496" s="333"/>
      <c r="G496" s="334"/>
      <c r="H496" s="334"/>
      <c r="I496" s="389" t="str">
        <f>IFERROR(Table2[[#This Row],[Total private allowed amount for facility inpatient and outpatient services ($ millions) (required)]]/Table2[[#This Row],[Simulated Medicare allowed amount for facility inpatient and outpatient services ($ millions) (required)]],"")</f>
        <v/>
      </c>
    </row>
    <row r="497" spans="1:9">
      <c r="A497" s="332"/>
      <c r="B497" s="332"/>
      <c r="C497" s="332"/>
      <c r="D497" s="332"/>
      <c r="E497" s="332"/>
      <c r="F497" s="333"/>
      <c r="G497" s="334"/>
      <c r="H497" s="335"/>
      <c r="I497" s="389" t="str">
        <f>IFERROR(Table2[[#This Row],[Total private allowed amount for facility inpatient and outpatient services ($ millions) (required)]]/Table2[[#This Row],[Simulated Medicare allowed amount for facility inpatient and outpatient services ($ millions) (required)]],"")</f>
        <v/>
      </c>
    </row>
    <row r="498" spans="1:9">
      <c r="A498" s="332"/>
      <c r="B498" s="332"/>
      <c r="C498" s="332"/>
      <c r="D498" s="332"/>
      <c r="E498" s="332"/>
      <c r="F498" s="333"/>
      <c r="G498" s="336"/>
      <c r="H498" s="336"/>
      <c r="I498" s="389" t="str">
        <f>IFERROR(Table2[[#This Row],[Total private allowed amount for facility inpatient and outpatient services ($ millions) (required)]]/Table2[[#This Row],[Simulated Medicare allowed amount for facility inpatient and outpatient services ($ millions) (required)]],"")</f>
        <v/>
      </c>
    </row>
    <row r="499" spans="1:9">
      <c r="A499" s="332"/>
      <c r="B499" s="332"/>
      <c r="C499" s="332"/>
      <c r="D499" s="332"/>
      <c r="E499" s="332"/>
      <c r="F499" s="333"/>
      <c r="G499" s="336"/>
      <c r="H499" s="336"/>
      <c r="I499" s="389" t="str">
        <f>IFERROR(Table2[[#This Row],[Total private allowed amount for facility inpatient and outpatient services ($ millions) (required)]]/Table2[[#This Row],[Simulated Medicare allowed amount for facility inpatient and outpatient services ($ millions) (required)]],"")</f>
        <v/>
      </c>
    </row>
    <row r="500" spans="1:9">
      <c r="A500" s="332"/>
      <c r="B500" s="332"/>
      <c r="C500" s="332"/>
      <c r="D500" s="332"/>
      <c r="E500" s="332"/>
      <c r="F500" s="333"/>
      <c r="G500" s="336"/>
      <c r="H500" s="334"/>
      <c r="I500" s="389" t="str">
        <f>IFERROR(Table2[[#This Row],[Total private allowed amount for facility inpatient and outpatient services ($ millions) (required)]]/Table2[[#This Row],[Simulated Medicare allowed amount for facility inpatient and outpatient services ($ millions) (required)]],"")</f>
        <v/>
      </c>
    </row>
    <row r="501" spans="1:9" hidden="1">
      <c r="A501" s="50">
        <v>51300</v>
      </c>
      <c r="B501" s="50" t="s">
        <v>388</v>
      </c>
      <c r="C501" s="50" t="s">
        <v>389</v>
      </c>
      <c r="D501" s="50" t="s">
        <v>390</v>
      </c>
      <c r="E501" s="50" t="s">
        <v>253</v>
      </c>
      <c r="F501" s="51" t="s">
        <v>74</v>
      </c>
      <c r="G501" s="52" t="s">
        <v>254</v>
      </c>
      <c r="H501" s="52" t="s">
        <v>254</v>
      </c>
      <c r="I50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02" spans="1:9" hidden="1">
      <c r="A502" s="50">
        <v>51301</v>
      </c>
      <c r="B502" s="50" t="s">
        <v>391</v>
      </c>
      <c r="C502" s="50" t="s">
        <v>392</v>
      </c>
      <c r="D502" s="50" t="s">
        <v>390</v>
      </c>
      <c r="E502" s="50" t="s">
        <v>393</v>
      </c>
      <c r="F502" s="51" t="s">
        <v>74</v>
      </c>
      <c r="G502" s="53">
        <v>1.89</v>
      </c>
      <c r="H502" s="53">
        <v>1.91</v>
      </c>
      <c r="I50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0.98952879581151831</v>
      </c>
    </row>
    <row r="503" spans="1:9" hidden="1">
      <c r="A503" s="50">
        <v>51302</v>
      </c>
      <c r="B503" s="50" t="s">
        <v>394</v>
      </c>
      <c r="C503" s="50" t="s">
        <v>395</v>
      </c>
      <c r="D503" s="50" t="s">
        <v>390</v>
      </c>
      <c r="E503" s="50" t="s">
        <v>253</v>
      </c>
      <c r="F503" s="51" t="s">
        <v>74</v>
      </c>
      <c r="G503" s="52" t="s">
        <v>254</v>
      </c>
      <c r="H503" s="52" t="s">
        <v>254</v>
      </c>
      <c r="I50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04" spans="1:9" hidden="1">
      <c r="A504" s="50">
        <v>51303</v>
      </c>
      <c r="B504" s="50" t="s">
        <v>396</v>
      </c>
      <c r="C504" s="50" t="s">
        <v>397</v>
      </c>
      <c r="D504" s="50" t="s">
        <v>390</v>
      </c>
      <c r="E504" s="50" t="s">
        <v>253</v>
      </c>
      <c r="F504" s="51" t="s">
        <v>74</v>
      </c>
      <c r="G504" s="53">
        <v>1.74</v>
      </c>
      <c r="H504" s="53">
        <v>0.85</v>
      </c>
      <c r="I50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2.0470588235294116</v>
      </c>
    </row>
    <row r="505" spans="1:9" hidden="1">
      <c r="A505" s="50">
        <v>51304</v>
      </c>
      <c r="B505" s="50" t="s">
        <v>398</v>
      </c>
      <c r="C505" s="50" t="s">
        <v>399</v>
      </c>
      <c r="D505" s="50" t="s">
        <v>390</v>
      </c>
      <c r="E505" s="50" t="s">
        <v>253</v>
      </c>
      <c r="F505" s="51" t="s">
        <v>74</v>
      </c>
      <c r="G505" s="53">
        <v>1.17</v>
      </c>
      <c r="H505" s="53">
        <v>0.61</v>
      </c>
      <c r="I50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1.9180327868852458</v>
      </c>
    </row>
    <row r="506" spans="1:9" hidden="1">
      <c r="A506" s="50">
        <v>51305</v>
      </c>
      <c r="B506" s="50" t="s">
        <v>400</v>
      </c>
      <c r="C506" s="50" t="s">
        <v>401</v>
      </c>
      <c r="D506" s="50" t="s">
        <v>390</v>
      </c>
      <c r="E506" s="50" t="s">
        <v>253</v>
      </c>
      <c r="F506" s="51" t="s">
        <v>74</v>
      </c>
      <c r="G506" s="52" t="s">
        <v>254</v>
      </c>
      <c r="H506" s="52" t="s">
        <v>254</v>
      </c>
      <c r="I50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07" spans="1:9" hidden="1">
      <c r="A507" s="50">
        <v>51306</v>
      </c>
      <c r="B507" s="50" t="s">
        <v>402</v>
      </c>
      <c r="C507" s="50" t="s">
        <v>403</v>
      </c>
      <c r="D507" s="50" t="s">
        <v>390</v>
      </c>
      <c r="E507" s="50" t="s">
        <v>393</v>
      </c>
      <c r="F507" s="51" t="s">
        <v>74</v>
      </c>
      <c r="G507" s="52" t="s">
        <v>254</v>
      </c>
      <c r="H507" s="52" t="s">
        <v>254</v>
      </c>
      <c r="I50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08" spans="1:9" hidden="1">
      <c r="A508" s="50">
        <v>51307</v>
      </c>
      <c r="B508" s="50" t="s">
        <v>404</v>
      </c>
      <c r="C508" s="50" t="s">
        <v>405</v>
      </c>
      <c r="D508" s="50" t="s">
        <v>390</v>
      </c>
      <c r="E508" s="50" t="s">
        <v>253</v>
      </c>
      <c r="F508" s="51" t="s">
        <v>74</v>
      </c>
      <c r="G508" s="52" t="s">
        <v>254</v>
      </c>
      <c r="H508" s="52" t="s">
        <v>254</v>
      </c>
      <c r="I50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09" spans="1:9" hidden="1">
      <c r="A509" s="50">
        <v>51308</v>
      </c>
      <c r="B509" s="50" t="s">
        <v>406</v>
      </c>
      <c r="C509" s="50" t="s">
        <v>407</v>
      </c>
      <c r="D509" s="50" t="s">
        <v>390</v>
      </c>
      <c r="E509" s="50" t="s">
        <v>253</v>
      </c>
      <c r="F509" s="51" t="s">
        <v>74</v>
      </c>
      <c r="G509" s="52" t="s">
        <v>254</v>
      </c>
      <c r="H509" s="52" t="s">
        <v>254</v>
      </c>
      <c r="I50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10" spans="1:9" hidden="1">
      <c r="A510" s="50">
        <v>51309</v>
      </c>
      <c r="B510" s="50" t="s">
        <v>408</v>
      </c>
      <c r="C510" s="50" t="s">
        <v>409</v>
      </c>
      <c r="D510" s="50" t="s">
        <v>390</v>
      </c>
      <c r="E510" s="50" t="s">
        <v>253</v>
      </c>
      <c r="F510" s="51" t="s">
        <v>74</v>
      </c>
      <c r="G510" s="52" t="s">
        <v>254</v>
      </c>
      <c r="H510" s="52" t="s">
        <v>254</v>
      </c>
      <c r="I51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11" spans="1:9" hidden="1">
      <c r="A511" s="50">
        <v>51310</v>
      </c>
      <c r="B511" s="50" t="s">
        <v>410</v>
      </c>
      <c r="C511" s="50" t="s">
        <v>411</v>
      </c>
      <c r="D511" s="50" t="s">
        <v>390</v>
      </c>
      <c r="E511" s="50" t="s">
        <v>393</v>
      </c>
      <c r="F511" s="51" t="s">
        <v>74</v>
      </c>
      <c r="G511" s="53">
        <v>2.54</v>
      </c>
      <c r="H511" s="53">
        <v>1.41</v>
      </c>
      <c r="I51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1.8014184397163122</v>
      </c>
    </row>
    <row r="512" spans="1:9" hidden="1">
      <c r="A512" s="50">
        <v>51311</v>
      </c>
      <c r="B512" s="50" t="s">
        <v>412</v>
      </c>
      <c r="C512" s="50" t="s">
        <v>413</v>
      </c>
      <c r="D512" s="50" t="s">
        <v>390</v>
      </c>
      <c r="E512" s="50" t="s">
        <v>253</v>
      </c>
      <c r="F512" s="51" t="s">
        <v>74</v>
      </c>
      <c r="G512" s="52" t="s">
        <v>254</v>
      </c>
      <c r="H512" s="52" t="s">
        <v>254</v>
      </c>
      <c r="I51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13" spans="1:9" hidden="1">
      <c r="A513" s="50">
        <v>51312</v>
      </c>
      <c r="B513" s="50" t="s">
        <v>414</v>
      </c>
      <c r="C513" s="50" t="s">
        <v>415</v>
      </c>
      <c r="D513" s="50" t="s">
        <v>390</v>
      </c>
      <c r="E513" s="50" t="s">
        <v>253</v>
      </c>
      <c r="F513" s="51" t="s">
        <v>74</v>
      </c>
      <c r="G513" s="52" t="s">
        <v>254</v>
      </c>
      <c r="H513" s="52" t="s">
        <v>254</v>
      </c>
      <c r="I51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14" spans="1:9" hidden="1">
      <c r="A514" s="50">
        <v>51314</v>
      </c>
      <c r="B514" s="50" t="s">
        <v>416</v>
      </c>
      <c r="C514" s="50" t="s">
        <v>417</v>
      </c>
      <c r="D514" s="50" t="s">
        <v>390</v>
      </c>
      <c r="E514" s="50" t="s">
        <v>253</v>
      </c>
      <c r="F514" s="51" t="s">
        <v>74</v>
      </c>
      <c r="G514" s="52" t="s">
        <v>254</v>
      </c>
      <c r="H514" s="52" t="s">
        <v>254</v>
      </c>
      <c r="I51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15" spans="1:9" hidden="1">
      <c r="A515" s="50">
        <v>51315</v>
      </c>
      <c r="B515" s="50" t="s">
        <v>418</v>
      </c>
      <c r="C515" s="50" t="s">
        <v>419</v>
      </c>
      <c r="D515" s="50" t="s">
        <v>390</v>
      </c>
      <c r="E515" s="50" t="s">
        <v>253</v>
      </c>
      <c r="F515" s="51" t="s">
        <v>74</v>
      </c>
      <c r="G515" s="52" t="s">
        <v>254</v>
      </c>
      <c r="H515" s="52" t="s">
        <v>254</v>
      </c>
      <c r="I51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16" spans="1:9" hidden="1">
      <c r="A516" s="50">
        <v>51316</v>
      </c>
      <c r="B516" s="50" t="s">
        <v>420</v>
      </c>
      <c r="C516" s="50" t="s">
        <v>421</v>
      </c>
      <c r="D516" s="50" t="s">
        <v>390</v>
      </c>
      <c r="E516" s="50" t="s">
        <v>253</v>
      </c>
      <c r="F516" s="51" t="s">
        <v>74</v>
      </c>
      <c r="G516" s="53">
        <v>10.71</v>
      </c>
      <c r="H516" s="53">
        <v>5.62</v>
      </c>
      <c r="I51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1.905693950177936</v>
      </c>
    </row>
    <row r="517" spans="1:9" hidden="1">
      <c r="A517" s="50">
        <v>51317</v>
      </c>
      <c r="B517" s="50" t="s">
        <v>422</v>
      </c>
      <c r="C517" s="50" t="s">
        <v>423</v>
      </c>
      <c r="D517" s="50" t="s">
        <v>390</v>
      </c>
      <c r="E517" s="50" t="s">
        <v>393</v>
      </c>
      <c r="F517" s="51" t="s">
        <v>74</v>
      </c>
      <c r="G517" s="53">
        <v>2.76</v>
      </c>
      <c r="H517" s="53">
        <v>2.52</v>
      </c>
      <c r="I51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1.0952380952380951</v>
      </c>
    </row>
    <row r="518" spans="1:9" hidden="1">
      <c r="A518" s="50">
        <v>51318</v>
      </c>
      <c r="B518" s="50" t="s">
        <v>424</v>
      </c>
      <c r="C518" s="50" t="s">
        <v>425</v>
      </c>
      <c r="D518" s="50" t="s">
        <v>390</v>
      </c>
      <c r="E518" s="50" t="s">
        <v>270</v>
      </c>
      <c r="F518" s="51" t="s">
        <v>74</v>
      </c>
      <c r="G518" s="53">
        <v>4.57</v>
      </c>
      <c r="H518" s="53">
        <v>1.86</v>
      </c>
      <c r="I51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2.456989247311828</v>
      </c>
    </row>
    <row r="519" spans="1:9" hidden="1">
      <c r="A519" s="50">
        <v>51319</v>
      </c>
      <c r="B519" s="50" t="s">
        <v>426</v>
      </c>
      <c r="C519" s="50" t="s">
        <v>427</v>
      </c>
      <c r="D519" s="50" t="s">
        <v>390</v>
      </c>
      <c r="E519" s="50" t="s">
        <v>375</v>
      </c>
      <c r="F519" s="51" t="s">
        <v>74</v>
      </c>
      <c r="G519" s="53">
        <v>8.81</v>
      </c>
      <c r="H519" s="53">
        <v>3.17</v>
      </c>
      <c r="I51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2.7791798107255521</v>
      </c>
    </row>
    <row r="520" spans="1:9" hidden="1">
      <c r="A520" s="50">
        <v>51320</v>
      </c>
      <c r="B520" s="50" t="s">
        <v>428</v>
      </c>
      <c r="C520" s="50" t="s">
        <v>429</v>
      </c>
      <c r="D520" s="50" t="s">
        <v>390</v>
      </c>
      <c r="E520" s="50" t="s">
        <v>303</v>
      </c>
      <c r="F520" s="51" t="s">
        <v>74</v>
      </c>
      <c r="G520" s="54">
        <v>13.7</v>
      </c>
      <c r="H520" s="53">
        <v>7.79</v>
      </c>
      <c r="I52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1.7586649550706033</v>
      </c>
    </row>
    <row r="521" spans="1:9" hidden="1">
      <c r="A521" s="50">
        <v>51321</v>
      </c>
      <c r="B521" s="50" t="s">
        <v>430</v>
      </c>
      <c r="C521" s="50" t="s">
        <v>431</v>
      </c>
      <c r="D521" s="50" t="s">
        <v>390</v>
      </c>
      <c r="E521" s="50" t="s">
        <v>270</v>
      </c>
      <c r="F521" s="51" t="s">
        <v>74</v>
      </c>
      <c r="G521" s="52" t="s">
        <v>254</v>
      </c>
      <c r="H521" s="52" t="s">
        <v>254</v>
      </c>
      <c r="I52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22" spans="1:9" hidden="1">
      <c r="A522" s="50">
        <v>51323</v>
      </c>
      <c r="B522" s="50" t="s">
        <v>432</v>
      </c>
      <c r="C522" s="50" t="s">
        <v>433</v>
      </c>
      <c r="D522" s="50" t="s">
        <v>390</v>
      </c>
      <c r="E522" s="50" t="s">
        <v>253</v>
      </c>
      <c r="F522" s="51" t="s">
        <v>74</v>
      </c>
      <c r="G522" s="53">
        <v>0.19</v>
      </c>
      <c r="H522" s="53">
        <v>0.13</v>
      </c>
      <c r="I52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1.4615384615384615</v>
      </c>
    </row>
    <row r="523" spans="1:9" hidden="1">
      <c r="A523" s="50">
        <v>51324</v>
      </c>
      <c r="B523" s="50" t="s">
        <v>434</v>
      </c>
      <c r="C523" s="50" t="s">
        <v>435</v>
      </c>
      <c r="D523" s="50" t="s">
        <v>390</v>
      </c>
      <c r="E523" s="50" t="s">
        <v>253</v>
      </c>
      <c r="F523" s="51" t="s">
        <v>74</v>
      </c>
      <c r="G523" s="53">
        <v>13.36</v>
      </c>
      <c r="H523" s="53">
        <v>7.36</v>
      </c>
      <c r="I52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1.8152173913043477</v>
      </c>
    </row>
    <row r="524" spans="1:9" hidden="1">
      <c r="A524" s="50">
        <v>51325</v>
      </c>
      <c r="B524" s="50" t="s">
        <v>436</v>
      </c>
      <c r="C524" s="50" t="s">
        <v>437</v>
      </c>
      <c r="D524" s="50" t="s">
        <v>390</v>
      </c>
      <c r="E524" s="50" t="s">
        <v>393</v>
      </c>
      <c r="F524" s="51" t="s">
        <v>74</v>
      </c>
      <c r="G524" s="52" t="s">
        <v>254</v>
      </c>
      <c r="H524" s="52" t="s">
        <v>254</v>
      </c>
      <c r="I52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25" spans="1:9" hidden="1">
      <c r="A525" s="50">
        <v>51326</v>
      </c>
      <c r="B525" s="50" t="s">
        <v>438</v>
      </c>
      <c r="C525" s="50" t="s">
        <v>439</v>
      </c>
      <c r="D525" s="50" t="s">
        <v>390</v>
      </c>
      <c r="E525" s="50" t="s">
        <v>253</v>
      </c>
      <c r="F525" s="51" t="s">
        <v>74</v>
      </c>
      <c r="G525" s="53">
        <v>1.81</v>
      </c>
      <c r="H525" s="53">
        <v>1.0900000000000001</v>
      </c>
      <c r="I52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1.6605504587155964</v>
      </c>
    </row>
    <row r="526" spans="1:9" hidden="1">
      <c r="A526" s="50">
        <v>51327</v>
      </c>
      <c r="B526" s="50" t="s">
        <v>440</v>
      </c>
      <c r="C526" s="50" t="s">
        <v>441</v>
      </c>
      <c r="D526" s="50" t="s">
        <v>390</v>
      </c>
      <c r="E526" s="50" t="s">
        <v>253</v>
      </c>
      <c r="F526" s="51" t="s">
        <v>74</v>
      </c>
      <c r="G526" s="52" t="s">
        <v>254</v>
      </c>
      <c r="H526" s="52" t="s">
        <v>254</v>
      </c>
      <c r="I52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27" spans="1:9" hidden="1">
      <c r="A527" s="50">
        <v>51328</v>
      </c>
      <c r="B527" s="50" t="s">
        <v>442</v>
      </c>
      <c r="C527" s="50" t="s">
        <v>443</v>
      </c>
      <c r="D527" s="50" t="s">
        <v>390</v>
      </c>
      <c r="E527" s="50" t="s">
        <v>444</v>
      </c>
      <c r="F527" s="51" t="s">
        <v>74</v>
      </c>
      <c r="G527" s="53">
        <v>14.79</v>
      </c>
      <c r="H527" s="53">
        <v>6.52</v>
      </c>
      <c r="I52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2.26840490797546</v>
      </c>
    </row>
    <row r="528" spans="1:9" hidden="1">
      <c r="A528" s="50">
        <v>51329</v>
      </c>
      <c r="B528" s="50" t="s">
        <v>445</v>
      </c>
      <c r="C528" s="50" t="s">
        <v>446</v>
      </c>
      <c r="D528" s="50" t="s">
        <v>390</v>
      </c>
      <c r="E528" s="50" t="s">
        <v>447</v>
      </c>
      <c r="F528" s="51" t="s">
        <v>74</v>
      </c>
      <c r="G528" s="53">
        <v>6.63</v>
      </c>
      <c r="H528" s="53">
        <v>1.91</v>
      </c>
      <c r="I52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3.4712041884816753</v>
      </c>
    </row>
    <row r="529" spans="1:9" hidden="1">
      <c r="A529" s="50">
        <v>51330</v>
      </c>
      <c r="B529" s="50" t="s">
        <v>448</v>
      </c>
      <c r="C529" s="50" t="s">
        <v>449</v>
      </c>
      <c r="D529" s="50" t="s">
        <v>390</v>
      </c>
      <c r="E529" s="50" t="s">
        <v>253</v>
      </c>
      <c r="F529" s="51" t="s">
        <v>74</v>
      </c>
      <c r="G529" s="52" t="s">
        <v>254</v>
      </c>
      <c r="H529" s="52" t="s">
        <v>254</v>
      </c>
      <c r="I52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30" spans="1:9" hidden="1">
      <c r="A530" s="50">
        <v>51331</v>
      </c>
      <c r="B530" s="50" t="s">
        <v>450</v>
      </c>
      <c r="C530" s="50" t="s">
        <v>451</v>
      </c>
      <c r="D530" s="50" t="s">
        <v>390</v>
      </c>
      <c r="E530" s="50" t="s">
        <v>452</v>
      </c>
      <c r="F530" s="51" t="s">
        <v>74</v>
      </c>
      <c r="G530" s="52" t="s">
        <v>254</v>
      </c>
      <c r="H530" s="52" t="s">
        <v>254</v>
      </c>
      <c r="I53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31" spans="1:9" hidden="1">
      <c r="A531" s="50">
        <v>51332</v>
      </c>
      <c r="B531" s="50" t="s">
        <v>453</v>
      </c>
      <c r="C531" s="50" t="s">
        <v>454</v>
      </c>
      <c r="D531" s="50" t="s">
        <v>390</v>
      </c>
      <c r="E531" s="50" t="s">
        <v>375</v>
      </c>
      <c r="F531" s="51" t="s">
        <v>74</v>
      </c>
      <c r="G531" s="53">
        <v>2.31</v>
      </c>
      <c r="H531" s="54">
        <v>1.1000000000000001</v>
      </c>
      <c r="I53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2.1</v>
      </c>
    </row>
    <row r="532" spans="1:9" hidden="1">
      <c r="A532" s="50">
        <v>51333</v>
      </c>
      <c r="B532" s="50" t="s">
        <v>455</v>
      </c>
      <c r="C532" s="50" t="s">
        <v>456</v>
      </c>
      <c r="D532" s="50" t="s">
        <v>390</v>
      </c>
      <c r="E532" s="50" t="s">
        <v>253</v>
      </c>
      <c r="F532" s="51" t="s">
        <v>74</v>
      </c>
      <c r="G532" s="53">
        <v>11.53</v>
      </c>
      <c r="H532" s="53">
        <v>5.22</v>
      </c>
      <c r="I53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2.2088122605363982</v>
      </c>
    </row>
    <row r="533" spans="1:9" hidden="1">
      <c r="A533" s="50">
        <v>51334</v>
      </c>
      <c r="B533" s="50" t="s">
        <v>457</v>
      </c>
      <c r="C533" s="50" t="s">
        <v>458</v>
      </c>
      <c r="D533" s="50" t="s">
        <v>390</v>
      </c>
      <c r="E533" s="50" t="s">
        <v>459</v>
      </c>
      <c r="F533" s="51" t="s">
        <v>74</v>
      </c>
      <c r="G533" s="52" t="s">
        <v>254</v>
      </c>
      <c r="H533" s="52" t="s">
        <v>254</v>
      </c>
      <c r="I53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34" spans="1:9" hidden="1">
      <c r="A534" s="50">
        <v>51335</v>
      </c>
      <c r="B534" s="50" t="s">
        <v>460</v>
      </c>
      <c r="C534" s="50" t="s">
        <v>461</v>
      </c>
      <c r="D534" s="50" t="s">
        <v>390</v>
      </c>
      <c r="E534" s="50" t="s">
        <v>253</v>
      </c>
      <c r="F534" s="51" t="s">
        <v>74</v>
      </c>
      <c r="G534" s="52" t="s">
        <v>254</v>
      </c>
      <c r="H534" s="52" t="s">
        <v>254</v>
      </c>
      <c r="I53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35" spans="1:9">
      <c r="A535" s="332"/>
      <c r="B535" s="332"/>
      <c r="C535" s="332"/>
      <c r="D535" s="332"/>
      <c r="E535" s="332"/>
      <c r="F535" s="333"/>
      <c r="G535" s="335"/>
      <c r="H535" s="334"/>
      <c r="I535" s="389" t="str">
        <f>IFERROR(Table2[[#This Row],[Total private allowed amount for facility inpatient and outpatient services ($ millions) (required)]]/Table2[[#This Row],[Simulated Medicare allowed amount for facility inpatient and outpatient services ($ millions) (required)]],"")</f>
        <v/>
      </c>
    </row>
    <row r="536" spans="1:9">
      <c r="A536" s="332"/>
      <c r="B536" s="332"/>
      <c r="C536" s="332"/>
      <c r="D536" s="332"/>
      <c r="E536" s="332"/>
      <c r="F536" s="333"/>
      <c r="G536" s="334"/>
      <c r="H536" s="334"/>
      <c r="I536" s="389" t="str">
        <f>IFERROR(Table2[[#This Row],[Total private allowed amount for facility inpatient and outpatient services ($ millions) (required)]]/Table2[[#This Row],[Simulated Medicare allowed amount for facility inpatient and outpatient services ($ millions) (required)]],"")</f>
        <v/>
      </c>
    </row>
    <row r="537" spans="1:9">
      <c r="A537" s="332"/>
      <c r="B537" s="332"/>
      <c r="C537" s="332"/>
      <c r="D537" s="332"/>
      <c r="E537" s="332"/>
      <c r="F537" s="333"/>
      <c r="G537" s="334"/>
      <c r="H537" s="334"/>
      <c r="I537" s="389" t="str">
        <f>IFERROR(Table2[[#This Row],[Total private allowed amount for facility inpatient and outpatient services ($ millions) (required)]]/Table2[[#This Row],[Simulated Medicare allowed amount for facility inpatient and outpatient services ($ millions) (required)]],"")</f>
        <v/>
      </c>
    </row>
    <row r="538" spans="1:9">
      <c r="A538" s="332"/>
      <c r="B538" s="332"/>
      <c r="C538" s="332"/>
      <c r="D538" s="332"/>
      <c r="E538" s="332"/>
      <c r="F538" s="333"/>
      <c r="G538" s="334"/>
      <c r="H538" s="334"/>
      <c r="I538" s="389" t="str">
        <f>IFERROR(Table2[[#This Row],[Total private allowed amount for facility inpatient and outpatient services ($ millions) (required)]]/Table2[[#This Row],[Simulated Medicare allowed amount for facility inpatient and outpatient services ($ millions) (required)]],"")</f>
        <v/>
      </c>
    </row>
    <row r="539" spans="1:9">
      <c r="A539" s="332"/>
      <c r="B539" s="332"/>
      <c r="C539" s="332"/>
      <c r="D539" s="332"/>
      <c r="E539" s="332"/>
      <c r="F539" s="333"/>
      <c r="G539" s="334"/>
      <c r="H539" s="334"/>
      <c r="I539" s="389" t="str">
        <f>IFERROR(Table2[[#This Row],[Total private allowed amount for facility inpatient and outpatient services ($ millions) (required)]]/Table2[[#This Row],[Simulated Medicare allowed amount for facility inpatient and outpatient services ($ millions) (required)]],"")</f>
        <v/>
      </c>
    </row>
    <row r="540" spans="1:9">
      <c r="A540" s="332"/>
      <c r="B540" s="332"/>
      <c r="C540" s="332"/>
      <c r="D540" s="332"/>
      <c r="E540" s="332"/>
      <c r="F540" s="333"/>
      <c r="G540" s="335"/>
      <c r="H540" s="334"/>
      <c r="I540" s="389" t="str">
        <f>IFERROR(Table2[[#This Row],[Total private allowed amount for facility inpatient and outpatient services ($ millions) (required)]]/Table2[[#This Row],[Simulated Medicare allowed amount for facility inpatient and outpatient services ($ millions) (required)]],"")</f>
        <v/>
      </c>
    </row>
    <row r="541" spans="1:9">
      <c r="A541" s="332"/>
      <c r="B541" s="332"/>
      <c r="C541" s="332"/>
      <c r="D541" s="332"/>
      <c r="E541" s="332"/>
      <c r="F541" s="333"/>
      <c r="G541" s="334"/>
      <c r="H541" s="334"/>
      <c r="I541" s="389" t="str">
        <f>IFERROR(Table2[[#This Row],[Total private allowed amount for facility inpatient and outpatient services ($ millions) (required)]]/Table2[[#This Row],[Simulated Medicare allowed amount for facility inpatient and outpatient services ($ millions) (required)]],"")</f>
        <v/>
      </c>
    </row>
    <row r="542" spans="1:9">
      <c r="A542" s="332"/>
      <c r="B542" s="332"/>
      <c r="C542" s="332"/>
      <c r="D542" s="332"/>
      <c r="E542" s="332"/>
      <c r="F542" s="333"/>
      <c r="G542" s="334"/>
      <c r="H542" s="334"/>
      <c r="I542" s="389" t="str">
        <f>IFERROR(Table2[[#This Row],[Total private allowed amount for facility inpatient and outpatient services ($ millions) (required)]]/Table2[[#This Row],[Simulated Medicare allowed amount for facility inpatient and outpatient services ($ millions) (required)]],"")</f>
        <v/>
      </c>
    </row>
    <row r="543" spans="1:9">
      <c r="A543" s="332"/>
      <c r="B543" s="332"/>
      <c r="C543" s="332"/>
      <c r="D543" s="332"/>
      <c r="E543" s="332"/>
      <c r="F543" s="333"/>
      <c r="G543" s="334"/>
      <c r="H543" s="334"/>
      <c r="I543" s="389" t="str">
        <f>IFERROR(Table2[[#This Row],[Total private allowed amount for facility inpatient and outpatient services ($ millions) (required)]]/Table2[[#This Row],[Simulated Medicare allowed amount for facility inpatient and outpatient services ($ millions) (required)]],"")</f>
        <v/>
      </c>
    </row>
    <row r="544" spans="1:9">
      <c r="A544" s="332"/>
      <c r="B544" s="332"/>
      <c r="C544" s="332"/>
      <c r="D544" s="332"/>
      <c r="E544" s="332"/>
      <c r="F544" s="333"/>
      <c r="G544" s="334"/>
      <c r="H544" s="334"/>
      <c r="I544" s="389" t="str">
        <f>IFERROR(Table2[[#This Row],[Total private allowed amount for facility inpatient and outpatient services ($ millions) (required)]]/Table2[[#This Row],[Simulated Medicare allowed amount for facility inpatient and outpatient services ($ millions) (required)]],"")</f>
        <v/>
      </c>
    </row>
    <row r="545" spans="1:9">
      <c r="A545" s="332"/>
      <c r="B545" s="332"/>
      <c r="C545" s="332"/>
      <c r="D545" s="332"/>
      <c r="E545" s="332"/>
      <c r="F545" s="333"/>
      <c r="G545" s="334"/>
      <c r="H545" s="334"/>
      <c r="I545" s="389" t="str">
        <f>IFERROR(Table2[[#This Row],[Total private allowed amount for facility inpatient and outpatient services ($ millions) (required)]]/Table2[[#This Row],[Simulated Medicare allowed amount for facility inpatient and outpatient services ($ millions) (required)]],"")</f>
        <v/>
      </c>
    </row>
    <row r="546" spans="1:9">
      <c r="A546" s="332"/>
      <c r="B546" s="332"/>
      <c r="C546" s="332"/>
      <c r="D546" s="332"/>
      <c r="E546" s="332"/>
      <c r="F546" s="333"/>
      <c r="G546" s="334"/>
      <c r="H546" s="334"/>
      <c r="I546" s="389" t="str">
        <f>IFERROR(Table2[[#This Row],[Total private allowed amount for facility inpatient and outpatient services ($ millions) (required)]]/Table2[[#This Row],[Simulated Medicare allowed amount for facility inpatient and outpatient services ($ millions) (required)]],"")</f>
        <v/>
      </c>
    </row>
    <row r="547" spans="1:9">
      <c r="A547" s="332"/>
      <c r="B547" s="332"/>
      <c r="C547" s="332"/>
      <c r="D547" s="332"/>
      <c r="E547" s="332"/>
      <c r="F547" s="333"/>
      <c r="G547" s="334"/>
      <c r="H547" s="334"/>
      <c r="I547" s="389" t="str">
        <f>IFERROR(Table2[[#This Row],[Total private allowed amount for facility inpatient and outpatient services ($ millions) (required)]]/Table2[[#This Row],[Simulated Medicare allowed amount for facility inpatient and outpatient services ($ millions) (required)]],"")</f>
        <v/>
      </c>
    </row>
    <row r="548" spans="1:9">
      <c r="A548" s="332"/>
      <c r="B548" s="332"/>
      <c r="C548" s="332"/>
      <c r="D548" s="332"/>
      <c r="E548" s="332"/>
      <c r="F548" s="333"/>
      <c r="G548" s="334"/>
      <c r="H548" s="334"/>
      <c r="I548" s="389" t="str">
        <f>IFERROR(Table2[[#This Row],[Total private allowed amount for facility inpatient and outpatient services ($ millions) (required)]]/Table2[[#This Row],[Simulated Medicare allowed amount for facility inpatient and outpatient services ($ millions) (required)]],"")</f>
        <v/>
      </c>
    </row>
    <row r="549" spans="1:9">
      <c r="A549" s="332"/>
      <c r="B549" s="332"/>
      <c r="C549" s="332"/>
      <c r="D549" s="332"/>
      <c r="E549" s="332"/>
      <c r="F549" s="333"/>
      <c r="G549" s="334"/>
      <c r="H549" s="334"/>
      <c r="I549" s="389" t="str">
        <f>IFERROR(Table2[[#This Row],[Total private allowed amount for facility inpatient and outpatient services ($ millions) (required)]]/Table2[[#This Row],[Simulated Medicare allowed amount for facility inpatient and outpatient services ($ millions) (required)]],"")</f>
        <v/>
      </c>
    </row>
    <row r="550" spans="1:9">
      <c r="A550" s="332"/>
      <c r="B550" s="332"/>
      <c r="C550" s="332"/>
      <c r="D550" s="332"/>
      <c r="E550" s="332"/>
      <c r="F550" s="333"/>
      <c r="G550" s="334"/>
      <c r="H550" s="334"/>
      <c r="I550" s="389" t="str">
        <f>IFERROR(Table2[[#This Row],[Total private allowed amount for facility inpatient and outpatient services ($ millions) (required)]]/Table2[[#This Row],[Simulated Medicare allowed amount for facility inpatient and outpatient services ($ millions) (required)]],"")</f>
        <v/>
      </c>
    </row>
    <row r="551" spans="1:9">
      <c r="A551" s="332"/>
      <c r="B551" s="332"/>
      <c r="C551" s="332"/>
      <c r="D551" s="332"/>
      <c r="E551" s="332"/>
      <c r="F551" s="333"/>
      <c r="G551" s="334"/>
      <c r="H551" s="335"/>
      <c r="I551" s="389" t="str">
        <f>IFERROR(Table2[[#This Row],[Total private allowed amount for facility inpatient and outpatient services ($ millions) (required)]]/Table2[[#This Row],[Simulated Medicare allowed amount for facility inpatient and outpatient services ($ millions) (required)]],"")</f>
        <v/>
      </c>
    </row>
    <row r="552" spans="1:9">
      <c r="A552" s="332"/>
      <c r="B552" s="332"/>
      <c r="C552" s="332"/>
      <c r="D552" s="332"/>
      <c r="E552" s="332"/>
      <c r="F552" s="333"/>
      <c r="G552" s="334"/>
      <c r="H552" s="334"/>
      <c r="I552" s="389" t="str">
        <f>IFERROR(Table2[[#This Row],[Total private allowed amount for facility inpatient and outpatient services ($ millions) (required)]]/Table2[[#This Row],[Simulated Medicare allowed amount for facility inpatient and outpatient services ($ millions) (required)]],"")</f>
        <v/>
      </c>
    </row>
    <row r="553" spans="1:9">
      <c r="A553" s="332"/>
      <c r="B553" s="332"/>
      <c r="C553" s="332"/>
      <c r="D553" s="332"/>
      <c r="E553" s="332"/>
      <c r="F553" s="333"/>
      <c r="G553" s="334"/>
      <c r="H553" s="334"/>
      <c r="I553" s="389" t="str">
        <f>IFERROR(Table2[[#This Row],[Total private allowed amount for facility inpatient and outpatient services ($ millions) (required)]]/Table2[[#This Row],[Simulated Medicare allowed amount for facility inpatient and outpatient services ($ millions) (required)]],"")</f>
        <v/>
      </c>
    </row>
    <row r="554" spans="1:9">
      <c r="A554" s="332"/>
      <c r="B554" s="332"/>
      <c r="C554" s="332"/>
      <c r="D554" s="332"/>
      <c r="E554" s="332"/>
      <c r="F554" s="333"/>
      <c r="G554" s="334"/>
      <c r="H554" s="334"/>
      <c r="I554" s="389" t="str">
        <f>IFERROR(Table2[[#This Row],[Total private allowed amount for facility inpatient and outpatient services ($ millions) (required)]]/Table2[[#This Row],[Simulated Medicare allowed amount for facility inpatient and outpatient services ($ millions) (required)]],"")</f>
        <v/>
      </c>
    </row>
    <row r="555" spans="1:9">
      <c r="A555" s="332"/>
      <c r="B555" s="332"/>
      <c r="C555" s="332"/>
      <c r="D555" s="332"/>
      <c r="E555" s="332"/>
      <c r="F555" s="333"/>
      <c r="G555" s="334"/>
      <c r="H555" s="334"/>
      <c r="I555" s="389" t="str">
        <f>IFERROR(Table2[[#This Row],[Total private allowed amount for facility inpatient and outpatient services ($ millions) (required)]]/Table2[[#This Row],[Simulated Medicare allowed amount for facility inpatient and outpatient services ($ millions) (required)]],"")</f>
        <v/>
      </c>
    </row>
    <row r="556" spans="1:9">
      <c r="A556" s="332"/>
      <c r="B556" s="332"/>
      <c r="C556" s="332"/>
      <c r="D556" s="332"/>
      <c r="E556" s="332"/>
      <c r="F556" s="333"/>
      <c r="G556" s="334"/>
      <c r="H556" s="334"/>
      <c r="I556" s="389" t="str">
        <f>IFERROR(Table2[[#This Row],[Total private allowed amount for facility inpatient and outpatient services ($ millions) (required)]]/Table2[[#This Row],[Simulated Medicare allowed amount for facility inpatient and outpatient services ($ millions) (required)]],"")</f>
        <v/>
      </c>
    </row>
    <row r="557" spans="1:9">
      <c r="A557" s="332"/>
      <c r="B557" s="332"/>
      <c r="C557" s="332"/>
      <c r="D557" s="332"/>
      <c r="E557" s="332"/>
      <c r="F557" s="333"/>
      <c r="G557" s="334"/>
      <c r="H557" s="334"/>
      <c r="I557" s="389" t="str">
        <f>IFERROR(Table2[[#This Row],[Total private allowed amount for facility inpatient and outpatient services ($ millions) (required)]]/Table2[[#This Row],[Simulated Medicare allowed amount for facility inpatient and outpatient services ($ millions) (required)]],"")</f>
        <v/>
      </c>
    </row>
    <row r="558" spans="1:9">
      <c r="A558" s="332"/>
      <c r="B558" s="332"/>
      <c r="C558" s="332"/>
      <c r="D558" s="332"/>
      <c r="E558" s="332"/>
      <c r="F558" s="333"/>
      <c r="G558" s="335"/>
      <c r="H558" s="334"/>
      <c r="I558" s="389" t="str">
        <f>IFERROR(Table2[[#This Row],[Total private allowed amount for facility inpatient and outpatient services ($ millions) (required)]]/Table2[[#This Row],[Simulated Medicare allowed amount for facility inpatient and outpatient services ($ millions) (required)]],"")</f>
        <v/>
      </c>
    </row>
    <row r="559" spans="1:9">
      <c r="A559" s="332"/>
      <c r="B559" s="332"/>
      <c r="C559" s="332"/>
      <c r="D559" s="332"/>
      <c r="E559" s="332"/>
      <c r="F559" s="333"/>
      <c r="G559" s="335"/>
      <c r="H559" s="335"/>
      <c r="I559" s="389" t="str">
        <f>IFERROR(Table2[[#This Row],[Total private allowed amount for facility inpatient and outpatient services ($ millions) (required)]]/Table2[[#This Row],[Simulated Medicare allowed amount for facility inpatient and outpatient services ($ millions) (required)]],"")</f>
        <v/>
      </c>
    </row>
    <row r="560" spans="1:9">
      <c r="A560" s="332"/>
      <c r="B560" s="332"/>
      <c r="C560" s="332"/>
      <c r="D560" s="332"/>
      <c r="E560" s="332"/>
      <c r="F560" s="333"/>
      <c r="G560" s="334"/>
      <c r="H560" s="334"/>
      <c r="I560" s="389" t="str">
        <f>IFERROR(Table2[[#This Row],[Total private allowed amount for facility inpatient and outpatient services ($ millions) (required)]]/Table2[[#This Row],[Simulated Medicare allowed amount for facility inpatient and outpatient services ($ millions) (required)]],"")</f>
        <v/>
      </c>
    </row>
    <row r="561" spans="1:9">
      <c r="A561" s="332"/>
      <c r="B561" s="332"/>
      <c r="C561" s="332"/>
      <c r="D561" s="332"/>
      <c r="E561" s="332"/>
      <c r="F561" s="333"/>
      <c r="G561" s="334"/>
      <c r="H561" s="334"/>
      <c r="I561" s="389" t="str">
        <f>IFERROR(Table2[[#This Row],[Total private allowed amount for facility inpatient and outpatient services ($ millions) (required)]]/Table2[[#This Row],[Simulated Medicare allowed amount for facility inpatient and outpatient services ($ millions) (required)]],"")</f>
        <v/>
      </c>
    </row>
    <row r="562" spans="1:9">
      <c r="A562" s="332"/>
      <c r="B562" s="332"/>
      <c r="C562" s="332"/>
      <c r="D562" s="332"/>
      <c r="E562" s="332"/>
      <c r="F562" s="333"/>
      <c r="G562" s="334"/>
      <c r="H562" s="334"/>
      <c r="I562" s="389" t="str">
        <f>IFERROR(Table2[[#This Row],[Total private allowed amount for facility inpatient and outpatient services ($ millions) (required)]]/Table2[[#This Row],[Simulated Medicare allowed amount for facility inpatient and outpatient services ($ millions) (required)]],"")</f>
        <v/>
      </c>
    </row>
    <row r="563" spans="1:9">
      <c r="A563" s="332"/>
      <c r="B563" s="332"/>
      <c r="C563" s="332"/>
      <c r="D563" s="332"/>
      <c r="E563" s="332"/>
      <c r="F563" s="333"/>
      <c r="G563" s="334"/>
      <c r="H563" s="334"/>
      <c r="I563" s="389" t="str">
        <f>IFERROR(Table2[[#This Row],[Total private allowed amount for facility inpatient and outpatient services ($ millions) (required)]]/Table2[[#This Row],[Simulated Medicare allowed amount for facility inpatient and outpatient services ($ millions) (required)]],"")</f>
        <v/>
      </c>
    </row>
    <row r="564" spans="1:9">
      <c r="A564" s="332"/>
      <c r="B564" s="332"/>
      <c r="C564" s="332"/>
      <c r="D564" s="332"/>
      <c r="E564" s="332"/>
      <c r="F564" s="333"/>
      <c r="G564" s="334"/>
      <c r="H564" s="334"/>
      <c r="I564" s="389" t="str">
        <f>IFERROR(Table2[[#This Row],[Total private allowed amount for facility inpatient and outpatient services ($ millions) (required)]]/Table2[[#This Row],[Simulated Medicare allowed amount for facility inpatient and outpatient services ($ millions) (required)]],"")</f>
        <v/>
      </c>
    </row>
    <row r="565" spans="1:9">
      <c r="A565" s="332"/>
      <c r="B565" s="332"/>
      <c r="C565" s="332"/>
      <c r="D565" s="332"/>
      <c r="E565" s="332"/>
      <c r="F565" s="333"/>
      <c r="G565" s="334"/>
      <c r="H565" s="334"/>
      <c r="I565" s="389" t="str">
        <f>IFERROR(Table2[[#This Row],[Total private allowed amount for facility inpatient and outpatient services ($ millions) (required)]]/Table2[[#This Row],[Simulated Medicare allowed amount for facility inpatient and outpatient services ($ millions) (required)]],"")</f>
        <v/>
      </c>
    </row>
    <row r="566" spans="1:9">
      <c r="A566" s="332"/>
      <c r="B566" s="332"/>
      <c r="C566" s="332"/>
      <c r="D566" s="332"/>
      <c r="E566" s="332"/>
      <c r="F566" s="333"/>
      <c r="G566" s="334"/>
      <c r="H566" s="334"/>
      <c r="I566" s="389" t="str">
        <f>IFERROR(Table2[[#This Row],[Total private allowed amount for facility inpatient and outpatient services ($ millions) (required)]]/Table2[[#This Row],[Simulated Medicare allowed amount for facility inpatient and outpatient services ($ millions) (required)]],"")</f>
        <v/>
      </c>
    </row>
    <row r="567" spans="1:9">
      <c r="A567" s="332"/>
      <c r="B567" s="332"/>
      <c r="C567" s="332"/>
      <c r="D567" s="332"/>
      <c r="E567" s="332"/>
      <c r="F567" s="333"/>
      <c r="G567" s="334"/>
      <c r="H567" s="334"/>
      <c r="I567" s="389" t="str">
        <f>IFERROR(Table2[[#This Row],[Total private allowed amount for facility inpatient and outpatient services ($ millions) (required)]]/Table2[[#This Row],[Simulated Medicare allowed amount for facility inpatient and outpatient services ($ millions) (required)]],"")</f>
        <v/>
      </c>
    </row>
    <row r="568" spans="1:9">
      <c r="A568" s="332"/>
      <c r="B568" s="332"/>
      <c r="C568" s="332"/>
      <c r="D568" s="332"/>
      <c r="E568" s="332"/>
      <c r="F568" s="333"/>
      <c r="G568" s="334"/>
      <c r="H568" s="334"/>
      <c r="I568" s="389" t="str">
        <f>IFERROR(Table2[[#This Row],[Total private allowed amount for facility inpatient and outpatient services ($ millions) (required)]]/Table2[[#This Row],[Simulated Medicare allowed amount for facility inpatient and outpatient services ($ millions) (required)]],"")</f>
        <v/>
      </c>
    </row>
    <row r="569" spans="1:9">
      <c r="A569" s="332"/>
      <c r="B569" s="332"/>
      <c r="C569" s="332"/>
      <c r="D569" s="332"/>
      <c r="E569" s="332"/>
      <c r="F569" s="333"/>
      <c r="G569" s="334"/>
      <c r="H569" s="334"/>
      <c r="I569" s="389" t="str">
        <f>IFERROR(Table2[[#This Row],[Total private allowed amount for facility inpatient and outpatient services ($ millions) (required)]]/Table2[[#This Row],[Simulated Medicare allowed amount for facility inpatient and outpatient services ($ millions) (required)]],"")</f>
        <v/>
      </c>
    </row>
    <row r="570" spans="1:9">
      <c r="A570" s="332"/>
      <c r="B570" s="332"/>
      <c r="C570" s="332"/>
      <c r="D570" s="332"/>
      <c r="E570" s="332"/>
      <c r="F570" s="333"/>
      <c r="G570" s="334"/>
      <c r="H570" s="336"/>
      <c r="I570" s="389" t="str">
        <f>IFERROR(Table2[[#This Row],[Total private allowed amount for facility inpatient and outpatient services ($ millions) (required)]]/Table2[[#This Row],[Simulated Medicare allowed amount for facility inpatient and outpatient services ($ millions) (required)]],"")</f>
        <v/>
      </c>
    </row>
    <row r="571" spans="1:9">
      <c r="A571" s="332"/>
      <c r="B571" s="332"/>
      <c r="C571" s="332"/>
      <c r="D571" s="332"/>
      <c r="E571" s="332"/>
      <c r="F571" s="333"/>
      <c r="G571" s="334"/>
      <c r="H571" s="334"/>
      <c r="I571" s="389" t="str">
        <f>IFERROR(Table2[[#This Row],[Total private allowed amount for facility inpatient and outpatient services ($ millions) (required)]]/Table2[[#This Row],[Simulated Medicare allowed amount for facility inpatient and outpatient services ($ millions) (required)]],"")</f>
        <v/>
      </c>
    </row>
    <row r="572" spans="1:9">
      <c r="A572" s="332"/>
      <c r="B572" s="332"/>
      <c r="C572" s="332"/>
      <c r="D572" s="332"/>
      <c r="E572" s="332"/>
      <c r="F572" s="333"/>
      <c r="G572" s="334"/>
      <c r="H572" s="334"/>
      <c r="I572" s="389" t="str">
        <f>IFERROR(Table2[[#This Row],[Total private allowed amount for facility inpatient and outpatient services ($ millions) (required)]]/Table2[[#This Row],[Simulated Medicare allowed amount for facility inpatient and outpatient services ($ millions) (required)]],"")</f>
        <v/>
      </c>
    </row>
    <row r="573" spans="1:9">
      <c r="A573" s="332"/>
      <c r="B573" s="332"/>
      <c r="C573" s="332"/>
      <c r="D573" s="332"/>
      <c r="E573" s="332"/>
      <c r="F573" s="333"/>
      <c r="G573" s="334"/>
      <c r="H573" s="334"/>
      <c r="I573" s="389" t="str">
        <f>IFERROR(Table2[[#This Row],[Total private allowed amount for facility inpatient and outpatient services ($ millions) (required)]]/Table2[[#This Row],[Simulated Medicare allowed amount for facility inpatient and outpatient services ($ millions) (required)]],"")</f>
        <v/>
      </c>
    </row>
    <row r="574" spans="1:9">
      <c r="A574" s="332"/>
      <c r="B574" s="332"/>
      <c r="C574" s="332"/>
      <c r="D574" s="332"/>
      <c r="E574" s="332"/>
      <c r="F574" s="333"/>
      <c r="G574" s="334"/>
      <c r="H574" s="334"/>
      <c r="I574" s="389" t="str">
        <f>IFERROR(Table2[[#This Row],[Total private allowed amount for facility inpatient and outpatient services ($ millions) (required)]]/Table2[[#This Row],[Simulated Medicare allowed amount for facility inpatient and outpatient services ($ millions) (required)]],"")</f>
        <v/>
      </c>
    </row>
    <row r="575" spans="1:9">
      <c r="A575" s="332"/>
      <c r="B575" s="332"/>
      <c r="C575" s="332"/>
      <c r="D575" s="332"/>
      <c r="E575" s="332"/>
      <c r="F575" s="333"/>
      <c r="G575" s="334"/>
      <c r="H575" s="336"/>
      <c r="I575" s="389" t="str">
        <f>IFERROR(Table2[[#This Row],[Total private allowed amount for facility inpatient and outpatient services ($ millions) (required)]]/Table2[[#This Row],[Simulated Medicare allowed amount for facility inpatient and outpatient services ($ millions) (required)]],"")</f>
        <v/>
      </c>
    </row>
    <row r="576" spans="1:9">
      <c r="A576" s="332"/>
      <c r="B576" s="332"/>
      <c r="C576" s="332"/>
      <c r="D576" s="332"/>
      <c r="E576" s="332"/>
      <c r="F576" s="333"/>
      <c r="G576" s="334"/>
      <c r="H576" s="334"/>
      <c r="I576" s="389" t="str">
        <f>IFERROR(Table2[[#This Row],[Total private allowed amount for facility inpatient and outpatient services ($ millions) (required)]]/Table2[[#This Row],[Simulated Medicare allowed amount for facility inpatient and outpatient services ($ millions) (required)]],"")</f>
        <v/>
      </c>
    </row>
    <row r="577" spans="1:9">
      <c r="A577" s="332"/>
      <c r="B577" s="332"/>
      <c r="C577" s="332"/>
      <c r="D577" s="332"/>
      <c r="E577" s="332"/>
      <c r="F577" s="333"/>
      <c r="G577" s="334"/>
      <c r="H577" s="334"/>
      <c r="I577" s="389" t="str">
        <f>IFERROR(Table2[[#This Row],[Total private allowed amount for facility inpatient and outpatient services ($ millions) (required)]]/Table2[[#This Row],[Simulated Medicare allowed amount for facility inpatient and outpatient services ($ millions) (required)]],"")</f>
        <v/>
      </c>
    </row>
    <row r="578" spans="1:9">
      <c r="A578" s="332"/>
      <c r="B578" s="332"/>
      <c r="C578" s="332"/>
      <c r="D578" s="332"/>
      <c r="E578" s="332"/>
      <c r="F578" s="333"/>
      <c r="G578" s="334"/>
      <c r="H578" s="334"/>
      <c r="I578" s="389" t="str">
        <f>IFERROR(Table2[[#This Row],[Total private allowed amount for facility inpatient and outpatient services ($ millions) (required)]]/Table2[[#This Row],[Simulated Medicare allowed amount for facility inpatient and outpatient services ($ millions) (required)]],"")</f>
        <v/>
      </c>
    </row>
    <row r="579" spans="1:9">
      <c r="A579" s="332"/>
      <c r="B579" s="332"/>
      <c r="C579" s="332"/>
      <c r="D579" s="332"/>
      <c r="E579" s="332"/>
      <c r="F579" s="333"/>
      <c r="G579" s="334"/>
      <c r="H579" s="334"/>
      <c r="I579" s="389" t="str">
        <f>IFERROR(Table2[[#This Row],[Total private allowed amount for facility inpatient and outpatient services ($ millions) (required)]]/Table2[[#This Row],[Simulated Medicare allowed amount for facility inpatient and outpatient services ($ millions) (required)]],"")</f>
        <v/>
      </c>
    </row>
    <row r="580" spans="1:9">
      <c r="A580" s="332"/>
      <c r="B580" s="332"/>
      <c r="C580" s="332"/>
      <c r="D580" s="332"/>
      <c r="E580" s="332"/>
      <c r="F580" s="333"/>
      <c r="G580" s="334"/>
      <c r="H580" s="334"/>
      <c r="I580" s="389" t="str">
        <f>IFERROR(Table2[[#This Row],[Total private allowed amount for facility inpatient and outpatient services ($ millions) (required)]]/Table2[[#This Row],[Simulated Medicare allowed amount for facility inpatient and outpatient services ($ millions) (required)]],"")</f>
        <v/>
      </c>
    </row>
    <row r="581" spans="1:9">
      <c r="A581" s="332"/>
      <c r="B581" s="332"/>
      <c r="C581" s="332"/>
      <c r="D581" s="332"/>
      <c r="E581" s="332"/>
      <c r="F581" s="333"/>
      <c r="G581" s="334"/>
      <c r="H581" s="336"/>
      <c r="I581" s="389" t="str">
        <f>IFERROR(Table2[[#This Row],[Total private allowed amount for facility inpatient and outpatient services ($ millions) (required)]]/Table2[[#This Row],[Simulated Medicare allowed amount for facility inpatient and outpatient services ($ millions) (required)]],"")</f>
        <v/>
      </c>
    </row>
    <row r="582" spans="1:9" hidden="1">
      <c r="A582" s="50">
        <v>61300</v>
      </c>
      <c r="B582" s="50" t="s">
        <v>462</v>
      </c>
      <c r="C582" s="50" t="s">
        <v>463</v>
      </c>
      <c r="D582" s="50" t="s">
        <v>464</v>
      </c>
      <c r="E582" s="50" t="s">
        <v>253</v>
      </c>
      <c r="F582" s="51" t="s">
        <v>74</v>
      </c>
      <c r="G582" s="52" t="s">
        <v>254</v>
      </c>
      <c r="H582" s="52" t="s">
        <v>254</v>
      </c>
      <c r="I5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83" spans="1:9" hidden="1">
      <c r="A583" s="50">
        <v>61301</v>
      </c>
      <c r="B583" s="50" t="s">
        <v>465</v>
      </c>
      <c r="C583" s="50" t="s">
        <v>466</v>
      </c>
      <c r="D583" s="50" t="s">
        <v>464</v>
      </c>
      <c r="E583" s="50" t="s">
        <v>253</v>
      </c>
      <c r="F583" s="51" t="s">
        <v>74</v>
      </c>
      <c r="G583" s="53">
        <v>0.35</v>
      </c>
      <c r="H583" s="53">
        <v>0.26</v>
      </c>
      <c r="I58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1.346153846153846</v>
      </c>
    </row>
    <row r="584" spans="1:9" hidden="1">
      <c r="A584" s="50">
        <v>61302</v>
      </c>
      <c r="B584" s="50" t="s">
        <v>467</v>
      </c>
      <c r="C584" s="50" t="s">
        <v>468</v>
      </c>
      <c r="D584" s="50" t="s">
        <v>464</v>
      </c>
      <c r="E584" s="50" t="s">
        <v>253</v>
      </c>
      <c r="F584" s="51" t="s">
        <v>74</v>
      </c>
      <c r="G584" s="53">
        <v>12.31</v>
      </c>
      <c r="H584" s="54">
        <v>5.5</v>
      </c>
      <c r="I58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2.2381818181818183</v>
      </c>
    </row>
    <row r="585" spans="1:9" hidden="1">
      <c r="A585" s="50">
        <v>61303</v>
      </c>
      <c r="B585" s="50" t="s">
        <v>469</v>
      </c>
      <c r="C585" s="50" t="s">
        <v>470</v>
      </c>
      <c r="D585" s="50" t="s">
        <v>464</v>
      </c>
      <c r="E585" s="50" t="s">
        <v>303</v>
      </c>
      <c r="F585" s="51" t="s">
        <v>74</v>
      </c>
      <c r="G585" s="53">
        <v>1.1499999999999999</v>
      </c>
      <c r="H585" s="53">
        <v>1.22</v>
      </c>
      <c r="I58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0.94262295081967207</v>
      </c>
    </row>
    <row r="586" spans="1:9" hidden="1">
      <c r="A586" s="50">
        <v>61304</v>
      </c>
      <c r="B586" s="50" t="s">
        <v>471</v>
      </c>
      <c r="C586" s="50" t="s">
        <v>472</v>
      </c>
      <c r="D586" s="50" t="s">
        <v>464</v>
      </c>
      <c r="E586" s="50" t="s">
        <v>253</v>
      </c>
      <c r="F586" s="51" t="s">
        <v>74</v>
      </c>
      <c r="G586" s="52" t="s">
        <v>254</v>
      </c>
      <c r="H586" s="52" t="s">
        <v>254</v>
      </c>
      <c r="I58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87" spans="1:9" hidden="1">
      <c r="A587" s="50">
        <v>61305</v>
      </c>
      <c r="B587" s="50" t="s">
        <v>473</v>
      </c>
      <c r="C587" s="50" t="s">
        <v>474</v>
      </c>
      <c r="D587" s="50" t="s">
        <v>464</v>
      </c>
      <c r="E587" s="50" t="s">
        <v>303</v>
      </c>
      <c r="F587" s="51" t="s">
        <v>74</v>
      </c>
      <c r="G587" s="53">
        <v>2.23</v>
      </c>
      <c r="H587" s="53">
        <v>1.43</v>
      </c>
      <c r="I58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1.5594405594405596</v>
      </c>
    </row>
    <row r="588" spans="1:9" hidden="1">
      <c r="A588" s="50">
        <v>61306</v>
      </c>
      <c r="B588" s="50" t="s">
        <v>475</v>
      </c>
      <c r="C588" s="50" t="s">
        <v>476</v>
      </c>
      <c r="D588" s="50" t="s">
        <v>464</v>
      </c>
      <c r="E588" s="50" t="s">
        <v>253</v>
      </c>
      <c r="F588" s="51" t="s">
        <v>74</v>
      </c>
      <c r="G588" s="53">
        <v>2.11</v>
      </c>
      <c r="H588" s="53">
        <v>1.89</v>
      </c>
      <c r="I58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1.1164021164021163</v>
      </c>
    </row>
    <row r="589" spans="1:9" hidden="1">
      <c r="A589" s="50">
        <v>61307</v>
      </c>
      <c r="B589" s="50" t="s">
        <v>477</v>
      </c>
      <c r="C589" s="50" t="s">
        <v>478</v>
      </c>
      <c r="D589" s="50" t="s">
        <v>464</v>
      </c>
      <c r="E589" s="50" t="s">
        <v>253</v>
      </c>
      <c r="F589" s="51" t="s">
        <v>74</v>
      </c>
      <c r="G589" s="52" t="s">
        <v>254</v>
      </c>
      <c r="H589" s="52" t="s">
        <v>254</v>
      </c>
      <c r="I58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90" spans="1:9" hidden="1">
      <c r="A590" s="50">
        <v>61308</v>
      </c>
      <c r="B590" s="50" t="s">
        <v>479</v>
      </c>
      <c r="C590" s="50" t="s">
        <v>480</v>
      </c>
      <c r="D590" s="50" t="s">
        <v>464</v>
      </c>
      <c r="E590" s="50" t="s">
        <v>481</v>
      </c>
      <c r="F590" s="51" t="s">
        <v>74</v>
      </c>
      <c r="G590" s="52" t="s">
        <v>254</v>
      </c>
      <c r="H590" s="52" t="s">
        <v>254</v>
      </c>
      <c r="I59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91" spans="1:9" hidden="1">
      <c r="A591" s="50">
        <v>61309</v>
      </c>
      <c r="B591" s="50" t="s">
        <v>482</v>
      </c>
      <c r="C591" s="50" t="s">
        <v>483</v>
      </c>
      <c r="D591" s="50" t="s">
        <v>464</v>
      </c>
      <c r="E591" s="50" t="s">
        <v>253</v>
      </c>
      <c r="F591" s="51" t="s">
        <v>74</v>
      </c>
      <c r="G591" s="53">
        <v>8.91</v>
      </c>
      <c r="H591" s="53">
        <v>5.68</v>
      </c>
      <c r="I59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1.568661971830986</v>
      </c>
    </row>
    <row r="592" spans="1:9" hidden="1">
      <c r="A592" s="50">
        <v>61310</v>
      </c>
      <c r="B592" s="50" t="s">
        <v>484</v>
      </c>
      <c r="C592" s="50" t="s">
        <v>485</v>
      </c>
      <c r="D592" s="50" t="s">
        <v>464</v>
      </c>
      <c r="E592" s="50" t="s">
        <v>253</v>
      </c>
      <c r="F592" s="51" t="s">
        <v>74</v>
      </c>
      <c r="G592" s="53">
        <v>0.92</v>
      </c>
      <c r="H592" s="53">
        <v>0.63</v>
      </c>
      <c r="I59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1.4603174603174605</v>
      </c>
    </row>
    <row r="593" spans="1:9" hidden="1">
      <c r="A593" s="50">
        <v>61311</v>
      </c>
      <c r="B593" s="50" t="s">
        <v>486</v>
      </c>
      <c r="C593" s="50" t="s">
        <v>487</v>
      </c>
      <c r="D593" s="50" t="s">
        <v>464</v>
      </c>
      <c r="E593" s="50" t="s">
        <v>253</v>
      </c>
      <c r="F593" s="51" t="s">
        <v>74</v>
      </c>
      <c r="G593" s="52" t="s">
        <v>254</v>
      </c>
      <c r="H593" s="52" t="s">
        <v>254</v>
      </c>
      <c r="I59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594" spans="1:9" hidden="1">
      <c r="A594" s="50">
        <v>61312</v>
      </c>
      <c r="B594" s="50" t="s">
        <v>488</v>
      </c>
      <c r="C594" s="50" t="s">
        <v>489</v>
      </c>
      <c r="D594" s="50" t="s">
        <v>464</v>
      </c>
      <c r="E594" s="50" t="s">
        <v>253</v>
      </c>
      <c r="F594" s="51" t="s">
        <v>74</v>
      </c>
      <c r="G594" s="53">
        <v>7.38</v>
      </c>
      <c r="H594" s="53">
        <v>4.34</v>
      </c>
      <c r="I59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1.7004608294930876</v>
      </c>
    </row>
    <row r="595" spans="1:9" hidden="1">
      <c r="A595" s="50">
        <v>61313</v>
      </c>
      <c r="B595" s="50" t="s">
        <v>490</v>
      </c>
      <c r="C595" s="50" t="s">
        <v>491</v>
      </c>
      <c r="D595" s="50" t="s">
        <v>464</v>
      </c>
      <c r="E595" s="50" t="s">
        <v>253</v>
      </c>
      <c r="F595" s="51" t="s">
        <v>74</v>
      </c>
      <c r="G595" s="53">
        <v>3.84</v>
      </c>
      <c r="H595" s="53">
        <v>2.46</v>
      </c>
      <c r="I59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1.5609756097560976</v>
      </c>
    </row>
    <row r="596" spans="1:9" hidden="1">
      <c r="A596" s="50">
        <v>61314</v>
      </c>
      <c r="B596" s="50" t="s">
        <v>492</v>
      </c>
      <c r="C596" s="50" t="s">
        <v>493</v>
      </c>
      <c r="D596" s="50" t="s">
        <v>464</v>
      </c>
      <c r="E596" s="50" t="s">
        <v>494</v>
      </c>
      <c r="F596" s="51" t="s">
        <v>74</v>
      </c>
      <c r="G596" s="53">
        <v>2.83</v>
      </c>
      <c r="H596" s="53">
        <v>1.39</v>
      </c>
      <c r="I59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2.035971223021583</v>
      </c>
    </row>
    <row r="597" spans="1:9" hidden="1">
      <c r="A597" s="50">
        <v>61315</v>
      </c>
      <c r="B597" s="50" t="s">
        <v>495</v>
      </c>
      <c r="C597" s="50" t="s">
        <v>496</v>
      </c>
      <c r="D597" s="50" t="s">
        <v>464</v>
      </c>
      <c r="E597" s="50" t="s">
        <v>253</v>
      </c>
      <c r="F597" s="51" t="s">
        <v>74</v>
      </c>
      <c r="G597" s="53">
        <v>2.62</v>
      </c>
      <c r="H597" s="53">
        <v>2.11</v>
      </c>
      <c r="I59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1.2417061611374409</v>
      </c>
    </row>
    <row r="598" spans="1:9" hidden="1">
      <c r="A598" s="50">
        <v>61316</v>
      </c>
      <c r="B598" s="50" t="s">
        <v>497</v>
      </c>
      <c r="C598" s="50" t="s">
        <v>498</v>
      </c>
      <c r="D598" s="50" t="s">
        <v>464</v>
      </c>
      <c r="E598" s="50" t="s">
        <v>253</v>
      </c>
      <c r="F598" s="51" t="s">
        <v>74</v>
      </c>
      <c r="G598" s="53">
        <v>1.48</v>
      </c>
      <c r="H598" s="53">
        <v>1.05</v>
      </c>
      <c r="I59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1.4095238095238094</v>
      </c>
    </row>
    <row r="599" spans="1:9" hidden="1">
      <c r="A599" s="50">
        <v>61317</v>
      </c>
      <c r="B599" s="50" t="s">
        <v>499</v>
      </c>
      <c r="C599" s="50" t="s">
        <v>500</v>
      </c>
      <c r="D599" s="50" t="s">
        <v>464</v>
      </c>
      <c r="E599" s="50" t="s">
        <v>253</v>
      </c>
      <c r="F599" s="51" t="s">
        <v>74</v>
      </c>
      <c r="G599" s="53">
        <v>18.61</v>
      </c>
      <c r="H599" s="53">
        <v>10.73</v>
      </c>
      <c r="I59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1.7343895619757688</v>
      </c>
    </row>
    <row r="600" spans="1:9" hidden="1">
      <c r="A600" s="50">
        <v>61318</v>
      </c>
      <c r="B600" s="50" t="s">
        <v>501</v>
      </c>
      <c r="C600" s="50" t="s">
        <v>502</v>
      </c>
      <c r="D600" s="50" t="s">
        <v>464</v>
      </c>
      <c r="E600" s="50" t="s">
        <v>253</v>
      </c>
      <c r="F600" s="51" t="s">
        <v>74</v>
      </c>
      <c r="G600" s="53">
        <v>10.15</v>
      </c>
      <c r="H600" s="53">
        <v>5.17</v>
      </c>
      <c r="I60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1.963249516441006</v>
      </c>
    </row>
    <row r="601" spans="1:9" hidden="1">
      <c r="A601" s="50">
        <v>61319</v>
      </c>
      <c r="B601" s="50" t="s">
        <v>503</v>
      </c>
      <c r="C601" s="50" t="s">
        <v>504</v>
      </c>
      <c r="D601" s="50" t="s">
        <v>464</v>
      </c>
      <c r="E601" s="50" t="s">
        <v>253</v>
      </c>
      <c r="F601" s="51" t="s">
        <v>74</v>
      </c>
      <c r="G601" s="53">
        <v>0.28999999999999998</v>
      </c>
      <c r="H601" s="53">
        <v>0.32</v>
      </c>
      <c r="I60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0.90624999999999989</v>
      </c>
    </row>
    <row r="602" spans="1:9" hidden="1">
      <c r="A602" s="50">
        <v>61320</v>
      </c>
      <c r="B602" s="50" t="s">
        <v>505</v>
      </c>
      <c r="C602" s="50" t="s">
        <v>506</v>
      </c>
      <c r="D602" s="50" t="s">
        <v>464</v>
      </c>
      <c r="E602" s="50" t="s">
        <v>253</v>
      </c>
      <c r="F602" s="51" t="s">
        <v>74</v>
      </c>
      <c r="G602" s="53">
        <v>22.57</v>
      </c>
      <c r="H602" s="53">
        <v>11.75</v>
      </c>
      <c r="I60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1.9208510638297873</v>
      </c>
    </row>
    <row r="603" spans="1:9" hidden="1">
      <c r="A603" s="50">
        <v>61321</v>
      </c>
      <c r="B603" s="50" t="s">
        <v>507</v>
      </c>
      <c r="C603" s="50" t="s">
        <v>508</v>
      </c>
      <c r="D603" s="50" t="s">
        <v>464</v>
      </c>
      <c r="E603" s="50" t="s">
        <v>253</v>
      </c>
      <c r="F603" s="51" t="s">
        <v>74</v>
      </c>
      <c r="G603" s="53">
        <v>6.21</v>
      </c>
      <c r="H603" s="53">
        <v>2.4900000000000002</v>
      </c>
      <c r="I60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2.4939759036144578</v>
      </c>
    </row>
    <row r="604" spans="1:9" hidden="1">
      <c r="A604" s="50">
        <v>61322</v>
      </c>
      <c r="B604" s="50" t="s">
        <v>509</v>
      </c>
      <c r="C604" s="50" t="s">
        <v>510</v>
      </c>
      <c r="D604" s="50" t="s">
        <v>464</v>
      </c>
      <c r="E604" s="50" t="s">
        <v>253</v>
      </c>
      <c r="F604" s="51" t="s">
        <v>74</v>
      </c>
      <c r="G604" s="53">
        <v>21.16</v>
      </c>
      <c r="H604" s="53">
        <v>8.73</v>
      </c>
      <c r="I60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2.4238258877434133</v>
      </c>
    </row>
    <row r="605" spans="1:9" hidden="1">
      <c r="A605" s="50">
        <v>61323</v>
      </c>
      <c r="B605" s="50" t="s">
        <v>511</v>
      </c>
      <c r="C605" s="50" t="s">
        <v>512</v>
      </c>
      <c r="D605" s="50" t="s">
        <v>464</v>
      </c>
      <c r="E605" s="50" t="s">
        <v>494</v>
      </c>
      <c r="F605" s="51" t="s">
        <v>74</v>
      </c>
      <c r="G605" s="53">
        <v>6.11</v>
      </c>
      <c r="H605" s="53">
        <v>3.44</v>
      </c>
      <c r="I60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1.7761627906976745</v>
      </c>
    </row>
    <row r="606" spans="1:9" hidden="1">
      <c r="A606" s="50">
        <v>61324</v>
      </c>
      <c r="B606" s="50" t="s">
        <v>513</v>
      </c>
      <c r="C606" s="50" t="s">
        <v>514</v>
      </c>
      <c r="D606" s="50" t="s">
        <v>464</v>
      </c>
      <c r="E606" s="50" t="s">
        <v>253</v>
      </c>
      <c r="F606" s="51" t="s">
        <v>74</v>
      </c>
      <c r="G606" s="53">
        <v>46.96</v>
      </c>
      <c r="H606" s="53">
        <v>36.74</v>
      </c>
      <c r="I60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1.2781709308655416</v>
      </c>
    </row>
    <row r="607" spans="1:9" hidden="1">
      <c r="A607" s="50">
        <v>61325</v>
      </c>
      <c r="B607" s="50" t="s">
        <v>515</v>
      </c>
      <c r="C607" s="50" t="s">
        <v>516</v>
      </c>
      <c r="D607" s="50" t="s">
        <v>464</v>
      </c>
      <c r="E607" s="50" t="s">
        <v>494</v>
      </c>
      <c r="F607" s="51" t="s">
        <v>74</v>
      </c>
      <c r="G607" s="53">
        <v>10.78</v>
      </c>
      <c r="H607" s="54">
        <v>6.3</v>
      </c>
      <c r="I60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1.711111111111111</v>
      </c>
    </row>
    <row r="608" spans="1:9" hidden="1">
      <c r="A608" s="50">
        <v>61326</v>
      </c>
      <c r="B608" s="50" t="s">
        <v>517</v>
      </c>
      <c r="C608" s="50" t="s">
        <v>518</v>
      </c>
      <c r="D608" s="50" t="s">
        <v>464</v>
      </c>
      <c r="E608" s="50" t="s">
        <v>519</v>
      </c>
      <c r="F608" s="51" t="s">
        <v>74</v>
      </c>
      <c r="G608" s="53">
        <v>0.81</v>
      </c>
      <c r="H608" s="53">
        <v>0.64</v>
      </c>
      <c r="I60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1.265625</v>
      </c>
    </row>
    <row r="609" spans="1:9" hidden="1">
      <c r="A609" s="50">
        <v>61327</v>
      </c>
      <c r="B609" s="50" t="s">
        <v>520</v>
      </c>
      <c r="C609" s="50" t="s">
        <v>521</v>
      </c>
      <c r="D609" s="50" t="s">
        <v>464</v>
      </c>
      <c r="E609" s="50" t="s">
        <v>522</v>
      </c>
      <c r="F609" s="51" t="s">
        <v>74</v>
      </c>
      <c r="G609" s="53">
        <v>5.99</v>
      </c>
      <c r="H609" s="53">
        <v>2.87</v>
      </c>
      <c r="I60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2.0871080139372822</v>
      </c>
    </row>
    <row r="610" spans="1:9" hidden="1">
      <c r="A610" s="50">
        <v>61328</v>
      </c>
      <c r="B610" s="50" t="s">
        <v>523</v>
      </c>
      <c r="C610" s="50" t="s">
        <v>524</v>
      </c>
      <c r="D610" s="50" t="s">
        <v>464</v>
      </c>
      <c r="E610" s="50" t="s">
        <v>253</v>
      </c>
      <c r="F610" s="51" t="s">
        <v>74</v>
      </c>
      <c r="G610" s="53">
        <v>3.27</v>
      </c>
      <c r="H610" s="53">
        <v>2.16</v>
      </c>
      <c r="I61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1.5138888888888888</v>
      </c>
    </row>
    <row r="611" spans="1:9" hidden="1">
      <c r="A611" s="50">
        <v>61336</v>
      </c>
      <c r="B611" s="50" t="s">
        <v>525</v>
      </c>
      <c r="C611" s="50" t="s">
        <v>526</v>
      </c>
      <c r="D611" s="50" t="s">
        <v>464</v>
      </c>
      <c r="E611" s="50" t="s">
        <v>522</v>
      </c>
      <c r="F611" s="51" t="s">
        <v>74</v>
      </c>
      <c r="G611" s="54">
        <v>6.8</v>
      </c>
      <c r="H611" s="53">
        <v>3.36</v>
      </c>
      <c r="I61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2.0238095238095237</v>
      </c>
    </row>
    <row r="612" spans="1:9" hidden="1">
      <c r="A612" s="50">
        <v>61344</v>
      </c>
      <c r="B612" s="50" t="s">
        <v>527</v>
      </c>
      <c r="C612" s="50" t="s">
        <v>528</v>
      </c>
      <c r="D612" s="50" t="s">
        <v>464</v>
      </c>
      <c r="E612" s="50" t="s">
        <v>375</v>
      </c>
      <c r="F612" s="51" t="s">
        <v>74</v>
      </c>
      <c r="G612" s="53">
        <v>7.13</v>
      </c>
      <c r="H612" s="53">
        <v>1.92</v>
      </c>
      <c r="I61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3.713541666666667</v>
      </c>
    </row>
    <row r="613" spans="1:9">
      <c r="A613" s="332"/>
      <c r="B613" s="332"/>
      <c r="C613" s="332"/>
      <c r="D613" s="332"/>
      <c r="E613" s="332"/>
      <c r="F613" s="333"/>
      <c r="G613" s="334"/>
      <c r="H613" s="334"/>
      <c r="I613" s="389" t="str">
        <f>IFERROR(Table2[[#This Row],[Total private allowed amount for facility inpatient and outpatient services ($ millions) (required)]]/Table2[[#This Row],[Simulated Medicare allowed amount for facility inpatient and outpatient services ($ millions) (required)]],"")</f>
        <v/>
      </c>
    </row>
    <row r="614" spans="1:9">
      <c r="A614" s="332"/>
      <c r="B614" s="332"/>
      <c r="C614" s="332"/>
      <c r="D614" s="332"/>
      <c r="E614" s="332"/>
      <c r="F614" s="333"/>
      <c r="G614" s="334"/>
      <c r="H614" s="334"/>
      <c r="I614" s="389" t="str">
        <f>IFERROR(Table2[[#This Row],[Total private allowed amount for facility inpatient and outpatient services ($ millions) (required)]]/Table2[[#This Row],[Simulated Medicare allowed amount for facility inpatient and outpatient services ($ millions) (required)]],"")</f>
        <v/>
      </c>
    </row>
    <row r="615" spans="1:9">
      <c r="A615" s="332"/>
      <c r="B615" s="332"/>
      <c r="C615" s="332"/>
      <c r="D615" s="332"/>
      <c r="E615" s="332"/>
      <c r="F615" s="333"/>
      <c r="G615" s="336"/>
      <c r="H615" s="334"/>
      <c r="I615" s="389" t="str">
        <f>IFERROR(Table2[[#This Row],[Total private allowed amount for facility inpatient and outpatient services ($ millions) (required)]]/Table2[[#This Row],[Simulated Medicare allowed amount for facility inpatient and outpatient services ($ millions) (required)]],"")</f>
        <v/>
      </c>
    </row>
    <row r="616" spans="1:9">
      <c r="A616" s="332"/>
      <c r="B616" s="332"/>
      <c r="C616" s="332"/>
      <c r="D616" s="332"/>
      <c r="E616" s="332"/>
      <c r="F616" s="333"/>
      <c r="G616" s="334"/>
      <c r="H616" s="334"/>
      <c r="I616" s="389" t="str">
        <f>IFERROR(Table2[[#This Row],[Total private allowed amount for facility inpatient and outpatient services ($ millions) (required)]]/Table2[[#This Row],[Simulated Medicare allowed amount for facility inpatient and outpatient services ($ millions) (required)]],"")</f>
        <v/>
      </c>
    </row>
    <row r="617" spans="1:9">
      <c r="A617" s="332"/>
      <c r="B617" s="332"/>
      <c r="C617" s="332"/>
      <c r="D617" s="332"/>
      <c r="E617" s="332"/>
      <c r="F617" s="333"/>
      <c r="G617" s="334"/>
      <c r="H617" s="334"/>
      <c r="I617" s="389" t="str">
        <f>IFERROR(Table2[[#This Row],[Total private allowed amount for facility inpatient and outpatient services ($ millions) (required)]]/Table2[[#This Row],[Simulated Medicare allowed amount for facility inpatient and outpatient services ($ millions) (required)]],"")</f>
        <v/>
      </c>
    </row>
    <row r="618" spans="1:9">
      <c r="A618" s="332"/>
      <c r="B618" s="332"/>
      <c r="C618" s="332"/>
      <c r="D618" s="332"/>
      <c r="E618" s="332"/>
      <c r="F618" s="333"/>
      <c r="G618" s="334"/>
      <c r="H618" s="334"/>
      <c r="I618" s="389" t="str">
        <f>IFERROR(Table2[[#This Row],[Total private allowed amount for facility inpatient and outpatient services ($ millions) (required)]]/Table2[[#This Row],[Simulated Medicare allowed amount for facility inpatient and outpatient services ($ millions) (required)]],"")</f>
        <v/>
      </c>
    </row>
    <row r="619" spans="1:9">
      <c r="A619" s="332"/>
      <c r="B619" s="332"/>
      <c r="C619" s="332"/>
      <c r="D619" s="332"/>
      <c r="E619" s="332"/>
      <c r="F619" s="333"/>
      <c r="G619" s="335"/>
      <c r="H619" s="334"/>
      <c r="I619" s="389" t="str">
        <f>IFERROR(Table2[[#This Row],[Total private allowed amount for facility inpatient and outpatient services ($ millions) (required)]]/Table2[[#This Row],[Simulated Medicare allowed amount for facility inpatient and outpatient services ($ millions) (required)]],"")</f>
        <v/>
      </c>
    </row>
    <row r="620" spans="1:9">
      <c r="A620" s="332"/>
      <c r="B620" s="332"/>
      <c r="C620" s="332"/>
      <c r="D620" s="332"/>
      <c r="E620" s="332"/>
      <c r="F620" s="333"/>
      <c r="G620" s="335"/>
      <c r="H620" s="334"/>
      <c r="I620" s="389" t="str">
        <f>IFERROR(Table2[[#This Row],[Total private allowed amount for facility inpatient and outpatient services ($ millions) (required)]]/Table2[[#This Row],[Simulated Medicare allowed amount for facility inpatient and outpatient services ($ millions) (required)]],"")</f>
        <v/>
      </c>
    </row>
    <row r="621" spans="1:9">
      <c r="A621" s="332"/>
      <c r="B621" s="332"/>
      <c r="C621" s="332"/>
      <c r="D621" s="332"/>
      <c r="E621" s="332"/>
      <c r="F621" s="333"/>
      <c r="G621" s="334"/>
      <c r="H621" s="334"/>
      <c r="I621" s="389" t="str">
        <f>IFERROR(Table2[[#This Row],[Total private allowed amount for facility inpatient and outpatient services ($ millions) (required)]]/Table2[[#This Row],[Simulated Medicare allowed amount for facility inpatient and outpatient services ($ millions) (required)]],"")</f>
        <v/>
      </c>
    </row>
    <row r="622" spans="1:9">
      <c r="A622" s="332"/>
      <c r="B622" s="332"/>
      <c r="C622" s="332"/>
      <c r="D622" s="332"/>
      <c r="E622" s="332"/>
      <c r="F622" s="333"/>
      <c r="G622" s="335"/>
      <c r="H622" s="334"/>
      <c r="I622" s="389" t="str">
        <f>IFERROR(Table2[[#This Row],[Total private allowed amount for facility inpatient and outpatient services ($ millions) (required)]]/Table2[[#This Row],[Simulated Medicare allowed amount for facility inpatient and outpatient services ($ millions) (required)]],"")</f>
        <v/>
      </c>
    </row>
    <row r="623" spans="1:9">
      <c r="A623" s="332"/>
      <c r="B623" s="332"/>
      <c r="C623" s="332"/>
      <c r="D623" s="332"/>
      <c r="E623" s="332"/>
      <c r="F623" s="333"/>
      <c r="G623" s="334"/>
      <c r="H623" s="334"/>
      <c r="I623" s="389" t="str">
        <f>IFERROR(Table2[[#This Row],[Total private allowed amount for facility inpatient and outpatient services ($ millions) (required)]]/Table2[[#This Row],[Simulated Medicare allowed amount for facility inpatient and outpatient services ($ millions) (required)]],"")</f>
        <v/>
      </c>
    </row>
    <row r="624" spans="1:9">
      <c r="A624" s="332"/>
      <c r="B624" s="332"/>
      <c r="C624" s="332"/>
      <c r="D624" s="332"/>
      <c r="E624" s="332"/>
      <c r="F624" s="333"/>
      <c r="G624" s="334"/>
      <c r="H624" s="334"/>
      <c r="I624" s="389" t="str">
        <f>IFERROR(Table2[[#This Row],[Total private allowed amount for facility inpatient and outpatient services ($ millions) (required)]]/Table2[[#This Row],[Simulated Medicare allowed amount for facility inpatient and outpatient services ($ millions) (required)]],"")</f>
        <v/>
      </c>
    </row>
    <row r="625" spans="1:9">
      <c r="A625" s="332"/>
      <c r="B625" s="332"/>
      <c r="C625" s="332"/>
      <c r="D625" s="332"/>
      <c r="E625" s="332"/>
      <c r="F625" s="333"/>
      <c r="G625" s="334"/>
      <c r="H625" s="334"/>
      <c r="I625" s="389" t="str">
        <f>IFERROR(Table2[[#This Row],[Total private allowed amount for facility inpatient and outpatient services ($ millions) (required)]]/Table2[[#This Row],[Simulated Medicare allowed amount for facility inpatient and outpatient services ($ millions) (required)]],"")</f>
        <v/>
      </c>
    </row>
    <row r="626" spans="1:9">
      <c r="A626" s="332"/>
      <c r="B626" s="332"/>
      <c r="C626" s="332"/>
      <c r="D626" s="332"/>
      <c r="E626" s="332"/>
      <c r="F626" s="333"/>
      <c r="G626" s="334"/>
      <c r="H626" s="334"/>
      <c r="I626" s="389" t="str">
        <f>IFERROR(Table2[[#This Row],[Total private allowed amount for facility inpatient and outpatient services ($ millions) (required)]]/Table2[[#This Row],[Simulated Medicare allowed amount for facility inpatient and outpatient services ($ millions) (required)]],"")</f>
        <v/>
      </c>
    </row>
    <row r="627" spans="1:9">
      <c r="A627" s="332"/>
      <c r="B627" s="332"/>
      <c r="C627" s="332"/>
      <c r="D627" s="332"/>
      <c r="E627" s="332"/>
      <c r="F627" s="333"/>
      <c r="G627" s="334"/>
      <c r="H627" s="334"/>
      <c r="I627" s="389" t="str">
        <f>IFERROR(Table2[[#This Row],[Total private allowed amount for facility inpatient and outpatient services ($ millions) (required)]]/Table2[[#This Row],[Simulated Medicare allowed amount for facility inpatient and outpatient services ($ millions) (required)]],"")</f>
        <v/>
      </c>
    </row>
    <row r="628" spans="1:9">
      <c r="A628" s="332"/>
      <c r="B628" s="332"/>
      <c r="C628" s="332"/>
      <c r="D628" s="332"/>
      <c r="E628" s="332"/>
      <c r="F628" s="333"/>
      <c r="G628" s="334"/>
      <c r="H628" s="334"/>
      <c r="I628" s="389" t="str">
        <f>IFERROR(Table2[[#This Row],[Total private allowed amount for facility inpatient and outpatient services ($ millions) (required)]]/Table2[[#This Row],[Simulated Medicare allowed amount for facility inpatient and outpatient services ($ millions) (required)]],"")</f>
        <v/>
      </c>
    </row>
    <row r="629" spans="1:9">
      <c r="A629" s="332"/>
      <c r="B629" s="332"/>
      <c r="C629" s="332"/>
      <c r="D629" s="332"/>
      <c r="E629" s="332"/>
      <c r="F629" s="333"/>
      <c r="G629" s="335"/>
      <c r="H629" s="334"/>
      <c r="I629" s="389" t="str">
        <f>IFERROR(Table2[[#This Row],[Total private allowed amount for facility inpatient and outpatient services ($ millions) (required)]]/Table2[[#This Row],[Simulated Medicare allowed amount for facility inpatient and outpatient services ($ millions) (required)]],"")</f>
        <v/>
      </c>
    </row>
    <row r="630" spans="1:9">
      <c r="A630" s="332"/>
      <c r="B630" s="332"/>
      <c r="C630" s="332"/>
      <c r="D630" s="332"/>
      <c r="E630" s="332"/>
      <c r="F630" s="333"/>
      <c r="G630" s="334"/>
      <c r="H630" s="334"/>
      <c r="I630" s="389" t="str">
        <f>IFERROR(Table2[[#This Row],[Total private allowed amount for facility inpatient and outpatient services ($ millions) (required)]]/Table2[[#This Row],[Simulated Medicare allowed amount for facility inpatient and outpatient services ($ millions) (required)]],"")</f>
        <v/>
      </c>
    </row>
    <row r="631" spans="1:9">
      <c r="A631" s="332"/>
      <c r="B631" s="332"/>
      <c r="C631" s="332"/>
      <c r="D631" s="332"/>
      <c r="E631" s="332"/>
      <c r="F631" s="333"/>
      <c r="G631" s="334"/>
      <c r="H631" s="334"/>
      <c r="I631" s="389" t="str">
        <f>IFERROR(Table2[[#This Row],[Total private allowed amount for facility inpatient and outpatient services ($ millions) (required)]]/Table2[[#This Row],[Simulated Medicare allowed amount for facility inpatient and outpatient services ($ millions) (required)]],"")</f>
        <v/>
      </c>
    </row>
    <row r="632" spans="1:9">
      <c r="A632" s="332"/>
      <c r="B632" s="332"/>
      <c r="C632" s="332"/>
      <c r="D632" s="332"/>
      <c r="E632" s="332"/>
      <c r="F632" s="333"/>
      <c r="G632" s="335"/>
      <c r="H632" s="334"/>
      <c r="I632" s="389" t="str">
        <f>IFERROR(Table2[[#This Row],[Total private allowed amount for facility inpatient and outpatient services ($ millions) (required)]]/Table2[[#This Row],[Simulated Medicare allowed amount for facility inpatient and outpatient services ($ millions) (required)]],"")</f>
        <v/>
      </c>
    </row>
    <row r="633" spans="1:9">
      <c r="A633" s="332"/>
      <c r="B633" s="332"/>
      <c r="C633" s="332"/>
      <c r="D633" s="332"/>
      <c r="E633" s="332"/>
      <c r="F633" s="333"/>
      <c r="G633" s="334"/>
      <c r="H633" s="334"/>
      <c r="I633" s="389" t="str">
        <f>IFERROR(Table2[[#This Row],[Total private allowed amount for facility inpatient and outpatient services ($ millions) (required)]]/Table2[[#This Row],[Simulated Medicare allowed amount for facility inpatient and outpatient services ($ millions) (required)]],"")</f>
        <v/>
      </c>
    </row>
    <row r="634" spans="1:9">
      <c r="A634" s="332"/>
      <c r="B634" s="332"/>
      <c r="C634" s="332"/>
      <c r="D634" s="332"/>
      <c r="E634" s="332"/>
      <c r="F634" s="333"/>
      <c r="G634" s="335"/>
      <c r="H634" s="334"/>
      <c r="I634" s="389" t="str">
        <f>IFERROR(Table2[[#This Row],[Total private allowed amount for facility inpatient and outpatient services ($ millions) (required)]]/Table2[[#This Row],[Simulated Medicare allowed amount for facility inpatient and outpatient services ($ millions) (required)]],"")</f>
        <v/>
      </c>
    </row>
    <row r="635" spans="1:9">
      <c r="A635" s="332"/>
      <c r="B635" s="332"/>
      <c r="C635" s="332"/>
      <c r="D635" s="332"/>
      <c r="E635" s="332"/>
      <c r="F635" s="333"/>
      <c r="G635" s="335"/>
      <c r="H635" s="334"/>
      <c r="I635" s="389" t="str">
        <f>IFERROR(Table2[[#This Row],[Total private allowed amount for facility inpatient and outpatient services ($ millions) (required)]]/Table2[[#This Row],[Simulated Medicare allowed amount for facility inpatient and outpatient services ($ millions) (required)]],"")</f>
        <v/>
      </c>
    </row>
    <row r="636" spans="1:9">
      <c r="A636" s="332"/>
      <c r="B636" s="332"/>
      <c r="C636" s="332"/>
      <c r="D636" s="332"/>
      <c r="E636" s="332"/>
      <c r="F636" s="333"/>
      <c r="G636" s="334"/>
      <c r="H636" s="334"/>
      <c r="I636" s="389" t="str">
        <f>IFERROR(Table2[[#This Row],[Total private allowed amount for facility inpatient and outpatient services ($ millions) (required)]]/Table2[[#This Row],[Simulated Medicare allowed amount for facility inpatient and outpatient services ($ millions) (required)]],"")</f>
        <v/>
      </c>
    </row>
    <row r="637" spans="1:9">
      <c r="A637" s="332"/>
      <c r="B637" s="332"/>
      <c r="C637" s="332"/>
      <c r="D637" s="332"/>
      <c r="E637" s="332"/>
      <c r="F637" s="333"/>
      <c r="G637" s="334"/>
      <c r="H637" s="334"/>
      <c r="I637" s="389" t="str">
        <f>IFERROR(Table2[[#This Row],[Total private allowed amount for facility inpatient and outpatient services ($ millions) (required)]]/Table2[[#This Row],[Simulated Medicare allowed amount for facility inpatient and outpatient services ($ millions) (required)]],"")</f>
        <v/>
      </c>
    </row>
    <row r="638" spans="1:9">
      <c r="A638" s="332"/>
      <c r="B638" s="332"/>
      <c r="C638" s="332"/>
      <c r="D638" s="332"/>
      <c r="E638" s="332"/>
      <c r="F638" s="333"/>
      <c r="G638" s="334"/>
      <c r="H638" s="334"/>
      <c r="I638" s="389" t="str">
        <f>IFERROR(Table2[[#This Row],[Total private allowed amount for facility inpatient and outpatient services ($ millions) (required)]]/Table2[[#This Row],[Simulated Medicare allowed amount for facility inpatient and outpatient services ($ millions) (required)]],"")</f>
        <v/>
      </c>
    </row>
    <row r="639" spans="1:9">
      <c r="A639" s="332"/>
      <c r="B639" s="332"/>
      <c r="C639" s="332"/>
      <c r="D639" s="332"/>
      <c r="E639" s="332"/>
      <c r="F639" s="333"/>
      <c r="G639" s="334"/>
      <c r="H639" s="334"/>
      <c r="I639" s="389" t="str">
        <f>IFERROR(Table2[[#This Row],[Total private allowed amount for facility inpatient and outpatient services ($ millions) (required)]]/Table2[[#This Row],[Simulated Medicare allowed amount for facility inpatient and outpatient services ($ millions) (required)]],"")</f>
        <v/>
      </c>
    </row>
    <row r="640" spans="1:9">
      <c r="A640" s="332"/>
      <c r="B640" s="332"/>
      <c r="C640" s="332"/>
      <c r="D640" s="332"/>
      <c r="E640" s="332"/>
      <c r="F640" s="333"/>
      <c r="G640" s="334"/>
      <c r="H640" s="334"/>
      <c r="I640" s="389" t="str">
        <f>IFERROR(Table2[[#This Row],[Total private allowed amount for facility inpatient and outpatient services ($ millions) (required)]]/Table2[[#This Row],[Simulated Medicare allowed amount for facility inpatient and outpatient services ($ millions) (required)]],"")</f>
        <v/>
      </c>
    </row>
    <row r="641" spans="1:9">
      <c r="A641" s="332"/>
      <c r="B641" s="332"/>
      <c r="C641" s="332"/>
      <c r="D641" s="332"/>
      <c r="E641" s="332"/>
      <c r="F641" s="333"/>
      <c r="G641" s="334"/>
      <c r="H641" s="334"/>
      <c r="I641" s="389" t="str">
        <f>IFERROR(Table2[[#This Row],[Total private allowed amount for facility inpatient and outpatient services ($ millions) (required)]]/Table2[[#This Row],[Simulated Medicare allowed amount for facility inpatient and outpatient services ($ millions) (required)]],"")</f>
        <v/>
      </c>
    </row>
    <row r="642" spans="1:9">
      <c r="A642" s="332"/>
      <c r="B642" s="332"/>
      <c r="C642" s="332"/>
      <c r="D642" s="332"/>
      <c r="E642" s="332"/>
      <c r="F642" s="333"/>
      <c r="G642" s="334"/>
      <c r="H642" s="334"/>
      <c r="I642" s="389" t="str">
        <f>IFERROR(Table2[[#This Row],[Total private allowed amount for facility inpatient and outpatient services ($ millions) (required)]]/Table2[[#This Row],[Simulated Medicare allowed amount for facility inpatient and outpatient services ($ millions) (required)]],"")</f>
        <v/>
      </c>
    </row>
    <row r="643" spans="1:9">
      <c r="A643" s="332"/>
      <c r="B643" s="332"/>
      <c r="C643" s="332"/>
      <c r="D643" s="332"/>
      <c r="E643" s="332"/>
      <c r="F643" s="333"/>
      <c r="G643" s="334"/>
      <c r="H643" s="334"/>
      <c r="I643" s="389" t="str">
        <f>IFERROR(Table2[[#This Row],[Total private allowed amount for facility inpatient and outpatient services ($ millions) (required)]]/Table2[[#This Row],[Simulated Medicare allowed amount for facility inpatient and outpatient services ($ millions) (required)]],"")</f>
        <v/>
      </c>
    </row>
    <row r="644" spans="1:9">
      <c r="A644" s="332"/>
      <c r="B644" s="332"/>
      <c r="C644" s="332"/>
      <c r="D644" s="332"/>
      <c r="E644" s="332"/>
      <c r="F644" s="333"/>
      <c r="G644" s="335"/>
      <c r="H644" s="334"/>
      <c r="I644" s="389" t="str">
        <f>IFERROR(Table2[[#This Row],[Total private allowed amount for facility inpatient and outpatient services ($ millions) (required)]]/Table2[[#This Row],[Simulated Medicare allowed amount for facility inpatient and outpatient services ($ millions) (required)]],"")</f>
        <v/>
      </c>
    </row>
    <row r="645" spans="1:9">
      <c r="A645" s="332"/>
      <c r="B645" s="332"/>
      <c r="C645" s="332"/>
      <c r="D645" s="332"/>
      <c r="E645" s="332"/>
      <c r="F645" s="333"/>
      <c r="G645" s="334"/>
      <c r="H645" s="334"/>
      <c r="I645" s="389" t="str">
        <f>IFERROR(Table2[[#This Row],[Total private allowed amount for facility inpatient and outpatient services ($ millions) (required)]]/Table2[[#This Row],[Simulated Medicare allowed amount for facility inpatient and outpatient services ($ millions) (required)]],"")</f>
        <v/>
      </c>
    </row>
    <row r="646" spans="1:9">
      <c r="A646" s="332"/>
      <c r="B646" s="332"/>
      <c r="C646" s="332"/>
      <c r="D646" s="332"/>
      <c r="E646" s="332"/>
      <c r="F646" s="333"/>
      <c r="G646" s="334"/>
      <c r="H646" s="334"/>
      <c r="I646" s="389" t="str">
        <f>IFERROR(Table2[[#This Row],[Total private allowed amount for facility inpatient and outpatient services ($ millions) (required)]]/Table2[[#This Row],[Simulated Medicare allowed amount for facility inpatient and outpatient services ($ millions) (required)]],"")</f>
        <v/>
      </c>
    </row>
    <row r="647" spans="1:9">
      <c r="A647" s="332"/>
      <c r="B647" s="332"/>
      <c r="C647" s="332"/>
      <c r="D647" s="332"/>
      <c r="E647" s="332"/>
      <c r="F647" s="333"/>
      <c r="G647" s="334"/>
      <c r="H647" s="334"/>
      <c r="I647" s="389" t="str">
        <f>IFERROR(Table2[[#This Row],[Total private allowed amount for facility inpatient and outpatient services ($ millions) (required)]]/Table2[[#This Row],[Simulated Medicare allowed amount for facility inpatient and outpatient services ($ millions) (required)]],"")</f>
        <v/>
      </c>
    </row>
    <row r="648" spans="1:9">
      <c r="A648" s="332"/>
      <c r="B648" s="332"/>
      <c r="C648" s="332"/>
      <c r="D648" s="332"/>
      <c r="E648" s="332"/>
      <c r="F648" s="333"/>
      <c r="G648" s="336"/>
      <c r="H648" s="336"/>
      <c r="I648" s="389" t="str">
        <f>IFERROR(Table2[[#This Row],[Total private allowed amount for facility inpatient and outpatient services ($ millions) (required)]]/Table2[[#This Row],[Simulated Medicare allowed amount for facility inpatient and outpatient services ($ millions) (required)]],"")</f>
        <v/>
      </c>
    </row>
    <row r="649" spans="1:9">
      <c r="A649" s="332"/>
      <c r="B649" s="332"/>
      <c r="C649" s="332"/>
      <c r="D649" s="332"/>
      <c r="E649" s="332"/>
      <c r="F649" s="333"/>
      <c r="G649" s="334"/>
      <c r="H649" s="334"/>
      <c r="I649" s="389" t="str">
        <f>IFERROR(Table2[[#This Row],[Total private allowed amount for facility inpatient and outpatient services ($ millions) (required)]]/Table2[[#This Row],[Simulated Medicare allowed amount for facility inpatient and outpatient services ($ millions) (required)]],"")</f>
        <v/>
      </c>
    </row>
    <row r="650" spans="1:9">
      <c r="A650" s="332"/>
      <c r="B650" s="332"/>
      <c r="C650" s="332"/>
      <c r="D650" s="332"/>
      <c r="E650" s="332"/>
      <c r="F650" s="333"/>
      <c r="G650" s="334"/>
      <c r="H650" s="334"/>
      <c r="I650" s="389" t="str">
        <f>IFERROR(Table2[[#This Row],[Total private allowed amount for facility inpatient and outpatient services ($ millions) (required)]]/Table2[[#This Row],[Simulated Medicare allowed amount for facility inpatient and outpatient services ($ millions) (required)]],"")</f>
        <v/>
      </c>
    </row>
    <row r="651" spans="1:9">
      <c r="A651" s="332"/>
      <c r="B651" s="332"/>
      <c r="C651" s="332"/>
      <c r="D651" s="332"/>
      <c r="E651" s="332"/>
      <c r="F651" s="333"/>
      <c r="G651" s="334"/>
      <c r="H651" s="334"/>
      <c r="I651" s="389" t="str">
        <f>IFERROR(Table2[[#This Row],[Total private allowed amount for facility inpatient and outpatient services ($ millions) (required)]]/Table2[[#This Row],[Simulated Medicare allowed amount for facility inpatient and outpatient services ($ millions) (required)]],"")</f>
        <v/>
      </c>
    </row>
    <row r="652" spans="1:9">
      <c r="A652" s="332"/>
      <c r="B652" s="332"/>
      <c r="C652" s="332"/>
      <c r="D652" s="332"/>
      <c r="E652" s="332"/>
      <c r="F652" s="333"/>
      <c r="G652" s="334"/>
      <c r="H652" s="334"/>
      <c r="I652" s="389" t="str">
        <f>IFERROR(Table2[[#This Row],[Total private allowed amount for facility inpatient and outpatient services ($ millions) (required)]]/Table2[[#This Row],[Simulated Medicare allowed amount for facility inpatient and outpatient services ($ millions) (required)]],"")</f>
        <v/>
      </c>
    </row>
    <row r="653" spans="1:9">
      <c r="A653" s="332"/>
      <c r="B653" s="332"/>
      <c r="C653" s="332"/>
      <c r="D653" s="332"/>
      <c r="E653" s="332"/>
      <c r="F653" s="333"/>
      <c r="G653" s="334"/>
      <c r="H653" s="336"/>
      <c r="I653" s="389" t="str">
        <f>IFERROR(Table2[[#This Row],[Total private allowed amount for facility inpatient and outpatient services ($ millions) (required)]]/Table2[[#This Row],[Simulated Medicare allowed amount for facility inpatient and outpatient services ($ millions) (required)]],"")</f>
        <v/>
      </c>
    </row>
    <row r="654" spans="1:9">
      <c r="A654" s="332"/>
      <c r="B654" s="332"/>
      <c r="C654" s="332"/>
      <c r="D654" s="332"/>
      <c r="E654" s="332"/>
      <c r="F654" s="333"/>
      <c r="G654" s="334"/>
      <c r="H654" s="334"/>
      <c r="I654" s="389" t="str">
        <f>IFERROR(Table2[[#This Row],[Total private allowed amount for facility inpatient and outpatient services ($ millions) (required)]]/Table2[[#This Row],[Simulated Medicare allowed amount for facility inpatient and outpatient services ($ millions) (required)]],"")</f>
        <v/>
      </c>
    </row>
    <row r="655" spans="1:9">
      <c r="A655" s="332"/>
      <c r="B655" s="332"/>
      <c r="C655" s="332"/>
      <c r="D655" s="332"/>
      <c r="E655" s="332"/>
      <c r="F655" s="333"/>
      <c r="G655" s="334"/>
      <c r="H655" s="334"/>
      <c r="I655" s="389" t="str">
        <f>IFERROR(Table2[[#This Row],[Total private allowed amount for facility inpatient and outpatient services ($ millions) (required)]]/Table2[[#This Row],[Simulated Medicare allowed amount for facility inpatient and outpatient services ($ millions) (required)]],"")</f>
        <v/>
      </c>
    </row>
    <row r="656" spans="1:9">
      <c r="A656" s="332"/>
      <c r="B656" s="332"/>
      <c r="C656" s="332"/>
      <c r="D656" s="332"/>
      <c r="E656" s="332"/>
      <c r="F656" s="333"/>
      <c r="G656" s="334"/>
      <c r="H656" s="334"/>
      <c r="I656" s="389" t="str">
        <f>IFERROR(Table2[[#This Row],[Total private allowed amount for facility inpatient and outpatient services ($ millions) (required)]]/Table2[[#This Row],[Simulated Medicare allowed amount for facility inpatient and outpatient services ($ millions) (required)]],"")</f>
        <v/>
      </c>
    </row>
    <row r="657" spans="1:9">
      <c r="A657" s="332"/>
      <c r="B657" s="332"/>
      <c r="C657" s="332"/>
      <c r="D657" s="332"/>
      <c r="E657" s="332"/>
      <c r="F657" s="333"/>
      <c r="G657" s="334"/>
      <c r="H657" s="334"/>
      <c r="I657" s="389" t="str">
        <f>IFERROR(Table2[[#This Row],[Total private allowed amount for facility inpatient and outpatient services ($ millions) (required)]]/Table2[[#This Row],[Simulated Medicare allowed amount for facility inpatient and outpatient services ($ millions) (required)]],"")</f>
        <v/>
      </c>
    </row>
    <row r="658" spans="1:9">
      <c r="A658" s="332"/>
      <c r="B658" s="332"/>
      <c r="C658" s="332"/>
      <c r="D658" s="332"/>
      <c r="E658" s="332"/>
      <c r="F658" s="333"/>
      <c r="G658" s="334"/>
      <c r="H658" s="335"/>
      <c r="I658" s="389" t="str">
        <f>IFERROR(Table2[[#This Row],[Total private allowed amount for facility inpatient and outpatient services ($ millions) (required)]]/Table2[[#This Row],[Simulated Medicare allowed amount for facility inpatient and outpatient services ($ millions) (required)]],"")</f>
        <v/>
      </c>
    </row>
    <row r="659" spans="1:9">
      <c r="A659" s="332"/>
      <c r="B659" s="332"/>
      <c r="C659" s="332"/>
      <c r="D659" s="332"/>
      <c r="E659" s="332"/>
      <c r="F659" s="333"/>
      <c r="G659" s="334"/>
      <c r="H659" s="334"/>
      <c r="I659" s="389" t="str">
        <f>IFERROR(Table2[[#This Row],[Total private allowed amount for facility inpatient and outpatient services ($ millions) (required)]]/Table2[[#This Row],[Simulated Medicare allowed amount for facility inpatient and outpatient services ($ millions) (required)]],"")</f>
        <v/>
      </c>
    </row>
    <row r="660" spans="1:9">
      <c r="A660" s="332"/>
      <c r="B660" s="332"/>
      <c r="C660" s="332"/>
      <c r="D660" s="332"/>
      <c r="E660" s="332"/>
      <c r="F660" s="333"/>
      <c r="G660" s="336"/>
      <c r="H660" s="334"/>
      <c r="I660" s="389" t="str">
        <f>IFERROR(Table2[[#This Row],[Total private allowed amount for facility inpatient and outpatient services ($ millions) (required)]]/Table2[[#This Row],[Simulated Medicare allowed amount for facility inpatient and outpatient services ($ millions) (required)]],"")</f>
        <v/>
      </c>
    </row>
    <row r="661" spans="1:9">
      <c r="A661" s="332"/>
      <c r="B661" s="332"/>
      <c r="C661" s="332"/>
      <c r="D661" s="332"/>
      <c r="E661" s="332"/>
      <c r="F661" s="333"/>
      <c r="G661" s="334"/>
      <c r="H661" s="334"/>
      <c r="I661" s="389" t="str">
        <f>IFERROR(Table2[[#This Row],[Total private allowed amount for facility inpatient and outpatient services ($ millions) (required)]]/Table2[[#This Row],[Simulated Medicare allowed amount for facility inpatient and outpatient services ($ millions) (required)]],"")</f>
        <v/>
      </c>
    </row>
    <row r="662" spans="1:9">
      <c r="A662" s="332"/>
      <c r="B662" s="332"/>
      <c r="C662" s="332"/>
      <c r="D662" s="332"/>
      <c r="E662" s="332"/>
      <c r="F662" s="333"/>
      <c r="G662" s="335"/>
      <c r="H662" s="334"/>
      <c r="I662" s="389" t="str">
        <f>IFERROR(Table2[[#This Row],[Total private allowed amount for facility inpatient and outpatient services ($ millions) (required)]]/Table2[[#This Row],[Simulated Medicare allowed amount for facility inpatient and outpatient services ($ millions) (required)]],"")</f>
        <v/>
      </c>
    </row>
    <row r="663" spans="1:9">
      <c r="A663" s="332"/>
      <c r="B663" s="332"/>
      <c r="C663" s="332"/>
      <c r="D663" s="332"/>
      <c r="E663" s="332"/>
      <c r="F663" s="333"/>
      <c r="G663" s="334"/>
      <c r="H663" s="334"/>
      <c r="I663" s="389" t="str">
        <f>IFERROR(Table2[[#This Row],[Total private allowed amount for facility inpatient and outpatient services ($ millions) (required)]]/Table2[[#This Row],[Simulated Medicare allowed amount for facility inpatient and outpatient services ($ millions) (required)]],"")</f>
        <v/>
      </c>
    </row>
    <row r="664" spans="1:9">
      <c r="A664" s="332"/>
      <c r="B664" s="332"/>
      <c r="C664" s="332"/>
      <c r="D664" s="332"/>
      <c r="E664" s="332"/>
      <c r="F664" s="333"/>
      <c r="G664" s="334"/>
      <c r="H664" s="334"/>
      <c r="I664" s="389" t="str">
        <f>IFERROR(Table2[[#This Row],[Total private allowed amount for facility inpatient and outpatient services ($ millions) (required)]]/Table2[[#This Row],[Simulated Medicare allowed amount for facility inpatient and outpatient services ($ millions) (required)]],"")</f>
        <v/>
      </c>
    </row>
    <row r="665" spans="1:9">
      <c r="A665" s="332"/>
      <c r="B665" s="332"/>
      <c r="C665" s="332"/>
      <c r="D665" s="332"/>
      <c r="E665" s="332"/>
      <c r="F665" s="333"/>
      <c r="G665" s="334"/>
      <c r="H665" s="334"/>
      <c r="I665" s="389" t="str">
        <f>IFERROR(Table2[[#This Row],[Total private allowed amount for facility inpatient and outpatient services ($ millions) (required)]]/Table2[[#This Row],[Simulated Medicare allowed amount for facility inpatient and outpatient services ($ millions) (required)]],"")</f>
        <v/>
      </c>
    </row>
    <row r="666" spans="1:9">
      <c r="A666" s="332"/>
      <c r="B666" s="332"/>
      <c r="C666" s="332"/>
      <c r="D666" s="332"/>
      <c r="E666" s="332"/>
      <c r="F666" s="333"/>
      <c r="G666" s="334"/>
      <c r="H666" s="334"/>
      <c r="I666" s="389" t="str">
        <f>IFERROR(Table2[[#This Row],[Total private allowed amount for facility inpatient and outpatient services ($ millions) (required)]]/Table2[[#This Row],[Simulated Medicare allowed amount for facility inpatient and outpatient services ($ millions) (required)]],"")</f>
        <v/>
      </c>
    </row>
    <row r="667" spans="1:9">
      <c r="A667" s="332"/>
      <c r="B667" s="332"/>
      <c r="C667" s="332"/>
      <c r="D667" s="332"/>
      <c r="E667" s="332"/>
      <c r="F667" s="333"/>
      <c r="G667" s="334"/>
      <c r="H667" s="335"/>
      <c r="I667" s="389" t="str">
        <f>IFERROR(Table2[[#This Row],[Total private allowed amount for facility inpatient and outpatient services ($ millions) (required)]]/Table2[[#This Row],[Simulated Medicare allowed amount for facility inpatient and outpatient services ($ millions) (required)]],"")</f>
        <v/>
      </c>
    </row>
    <row r="668" spans="1:9">
      <c r="A668" s="332"/>
      <c r="B668" s="332"/>
      <c r="C668" s="332"/>
      <c r="D668" s="332"/>
      <c r="E668" s="332"/>
      <c r="F668" s="333"/>
      <c r="G668" s="334"/>
      <c r="H668" s="334"/>
      <c r="I668" s="389" t="str">
        <f>IFERROR(Table2[[#This Row],[Total private allowed amount for facility inpatient and outpatient services ($ millions) (required)]]/Table2[[#This Row],[Simulated Medicare allowed amount for facility inpatient and outpatient services ($ millions) (required)]],"")</f>
        <v/>
      </c>
    </row>
    <row r="669" spans="1:9">
      <c r="A669" s="332"/>
      <c r="B669" s="332"/>
      <c r="C669" s="332"/>
      <c r="D669" s="332"/>
      <c r="E669" s="332"/>
      <c r="F669" s="333"/>
      <c r="G669" s="334"/>
      <c r="H669" s="335"/>
      <c r="I669" s="389" t="str">
        <f>IFERROR(Table2[[#This Row],[Total private allowed amount for facility inpatient and outpatient services ($ millions) (required)]]/Table2[[#This Row],[Simulated Medicare allowed amount for facility inpatient and outpatient services ($ millions) (required)]],"")</f>
        <v/>
      </c>
    </row>
    <row r="670" spans="1:9">
      <c r="A670" s="332"/>
      <c r="B670" s="332"/>
      <c r="C670" s="332"/>
      <c r="D670" s="332"/>
      <c r="E670" s="332"/>
      <c r="F670" s="333"/>
      <c r="G670" s="334"/>
      <c r="H670" s="334"/>
      <c r="I670" s="389" t="str">
        <f>IFERROR(Table2[[#This Row],[Total private allowed amount for facility inpatient and outpatient services ($ millions) (required)]]/Table2[[#This Row],[Simulated Medicare allowed amount for facility inpatient and outpatient services ($ millions) (required)]],"")</f>
        <v/>
      </c>
    </row>
    <row r="671" spans="1:9">
      <c r="A671" s="332"/>
      <c r="B671" s="332"/>
      <c r="C671" s="332"/>
      <c r="D671" s="332"/>
      <c r="E671" s="332"/>
      <c r="F671" s="333"/>
      <c r="G671" s="334"/>
      <c r="H671" s="334"/>
      <c r="I671" s="389" t="str">
        <f>IFERROR(Table2[[#This Row],[Total private allowed amount for facility inpatient and outpatient services ($ millions) (required)]]/Table2[[#This Row],[Simulated Medicare allowed amount for facility inpatient and outpatient services ($ millions) (required)]],"")</f>
        <v/>
      </c>
    </row>
    <row r="672" spans="1:9">
      <c r="A672" s="332"/>
      <c r="B672" s="332"/>
      <c r="C672" s="332"/>
      <c r="D672" s="332"/>
      <c r="E672" s="332"/>
      <c r="F672" s="333"/>
      <c r="G672" s="334"/>
      <c r="H672" s="335"/>
      <c r="I672" s="389" t="str">
        <f>IFERROR(Table2[[#This Row],[Total private allowed amount for facility inpatient and outpatient services ($ millions) (required)]]/Table2[[#This Row],[Simulated Medicare allowed amount for facility inpatient and outpatient services ($ millions) (required)]],"")</f>
        <v/>
      </c>
    </row>
    <row r="673" spans="1:9">
      <c r="A673" s="332"/>
      <c r="B673" s="332"/>
      <c r="C673" s="332"/>
      <c r="D673" s="332"/>
      <c r="E673" s="332"/>
      <c r="F673" s="333"/>
      <c r="G673" s="334"/>
      <c r="H673" s="334"/>
      <c r="I673" s="389" t="str">
        <f>IFERROR(Table2[[#This Row],[Total private allowed amount for facility inpatient and outpatient services ($ millions) (required)]]/Table2[[#This Row],[Simulated Medicare allowed amount for facility inpatient and outpatient services ($ millions) (required)]],"")</f>
        <v/>
      </c>
    </row>
    <row r="674" spans="1:9">
      <c r="A674" s="332"/>
      <c r="B674" s="332"/>
      <c r="C674" s="332"/>
      <c r="D674" s="332"/>
      <c r="E674" s="332"/>
      <c r="F674" s="333"/>
      <c r="G674" s="334"/>
      <c r="H674" s="334"/>
      <c r="I674" s="389" t="str">
        <f>IFERROR(Table2[[#This Row],[Total private allowed amount for facility inpatient and outpatient services ($ millions) (required)]]/Table2[[#This Row],[Simulated Medicare allowed amount for facility inpatient and outpatient services ($ millions) (required)]],"")</f>
        <v/>
      </c>
    </row>
    <row r="675" spans="1:9">
      <c r="A675" s="332"/>
      <c r="B675" s="332"/>
      <c r="C675" s="332"/>
      <c r="D675" s="332"/>
      <c r="E675" s="332"/>
      <c r="F675" s="333"/>
      <c r="G675" s="334"/>
      <c r="H675" s="334"/>
      <c r="I675" s="389" t="str">
        <f>IFERROR(Table2[[#This Row],[Total private allowed amount for facility inpatient and outpatient services ($ millions) (required)]]/Table2[[#This Row],[Simulated Medicare allowed amount for facility inpatient and outpatient services ($ millions) (required)]],"")</f>
        <v/>
      </c>
    </row>
    <row r="676" spans="1:9">
      <c r="A676" s="332"/>
      <c r="B676" s="332"/>
      <c r="C676" s="332"/>
      <c r="D676" s="332"/>
      <c r="E676" s="332"/>
      <c r="F676" s="333"/>
      <c r="G676" s="334"/>
      <c r="H676" s="334"/>
      <c r="I676" s="389" t="str">
        <f>IFERROR(Table2[[#This Row],[Total private allowed amount for facility inpatient and outpatient services ($ millions) (required)]]/Table2[[#This Row],[Simulated Medicare allowed amount for facility inpatient and outpatient services ($ millions) (required)]],"")</f>
        <v/>
      </c>
    </row>
    <row r="677" spans="1:9">
      <c r="A677" s="332"/>
      <c r="B677" s="332"/>
      <c r="C677" s="332"/>
      <c r="D677" s="332"/>
      <c r="E677" s="332"/>
      <c r="F677" s="333"/>
      <c r="G677" s="334"/>
      <c r="H677" s="334"/>
      <c r="I677" s="389" t="str">
        <f>IFERROR(Table2[[#This Row],[Total private allowed amount for facility inpatient and outpatient services ($ millions) (required)]]/Table2[[#This Row],[Simulated Medicare allowed amount for facility inpatient and outpatient services ($ millions) (required)]],"")</f>
        <v/>
      </c>
    </row>
    <row r="678" spans="1:9">
      <c r="A678" s="332"/>
      <c r="B678" s="332"/>
      <c r="C678" s="332"/>
      <c r="D678" s="332"/>
      <c r="E678" s="332"/>
      <c r="F678" s="333"/>
      <c r="G678" s="336"/>
      <c r="H678" s="336"/>
      <c r="I678" s="389" t="str">
        <f>IFERROR(Table2[[#This Row],[Total private allowed amount for facility inpatient and outpatient services ($ millions) (required)]]/Table2[[#This Row],[Simulated Medicare allowed amount for facility inpatient and outpatient services ($ millions) (required)]],"")</f>
        <v/>
      </c>
    </row>
    <row r="679" spans="1:9">
      <c r="A679" s="332"/>
      <c r="B679" s="332"/>
      <c r="C679" s="332"/>
      <c r="D679" s="332"/>
      <c r="E679" s="332"/>
      <c r="F679" s="333"/>
      <c r="G679" s="334"/>
      <c r="H679" s="334"/>
      <c r="I679" s="389" t="str">
        <f>IFERROR(Table2[[#This Row],[Total private allowed amount for facility inpatient and outpatient services ($ millions) (required)]]/Table2[[#This Row],[Simulated Medicare allowed amount for facility inpatient and outpatient services ($ millions) (required)]],"")</f>
        <v/>
      </c>
    </row>
    <row r="680" spans="1:9">
      <c r="A680" s="332"/>
      <c r="B680" s="332"/>
      <c r="C680" s="332"/>
      <c r="D680" s="332"/>
      <c r="E680" s="332"/>
      <c r="F680" s="333"/>
      <c r="G680" s="336"/>
      <c r="H680" s="336"/>
      <c r="I680" s="389" t="str">
        <f>IFERROR(Table2[[#This Row],[Total private allowed amount for facility inpatient and outpatient services ($ millions) (required)]]/Table2[[#This Row],[Simulated Medicare allowed amount for facility inpatient and outpatient services ($ millions) (required)]],"")</f>
        <v/>
      </c>
    </row>
    <row r="681" spans="1:9">
      <c r="A681" s="332"/>
      <c r="B681" s="332"/>
      <c r="C681" s="332"/>
      <c r="D681" s="332"/>
      <c r="E681" s="332"/>
      <c r="F681" s="333"/>
      <c r="G681" s="334"/>
      <c r="H681" s="334"/>
      <c r="I681" s="389" t="str">
        <f>IFERROR(Table2[[#This Row],[Total private allowed amount for facility inpatient and outpatient services ($ millions) (required)]]/Table2[[#This Row],[Simulated Medicare allowed amount for facility inpatient and outpatient services ($ millions) (required)]],"")</f>
        <v/>
      </c>
    </row>
    <row r="682" spans="1:9">
      <c r="A682" s="332"/>
      <c r="B682" s="332"/>
      <c r="C682" s="332"/>
      <c r="D682" s="332"/>
      <c r="E682" s="332"/>
      <c r="F682" s="333"/>
      <c r="G682" s="334"/>
      <c r="H682" s="334"/>
      <c r="I682" s="389" t="str">
        <f>IFERROR(Table2[[#This Row],[Total private allowed amount for facility inpatient and outpatient services ($ millions) (required)]]/Table2[[#This Row],[Simulated Medicare allowed amount for facility inpatient and outpatient services ($ millions) (required)]],"")</f>
        <v/>
      </c>
    </row>
    <row r="683" spans="1:9">
      <c r="A683" s="332"/>
      <c r="B683" s="332"/>
      <c r="C683" s="332"/>
      <c r="D683" s="332"/>
      <c r="E683" s="332"/>
      <c r="F683" s="333"/>
      <c r="G683" s="335"/>
      <c r="H683" s="334"/>
      <c r="I683" s="389" t="str">
        <f>IFERROR(Table2[[#This Row],[Total private allowed amount for facility inpatient and outpatient services ($ millions) (required)]]/Table2[[#This Row],[Simulated Medicare allowed amount for facility inpatient and outpatient services ($ millions) (required)]],"")</f>
        <v/>
      </c>
    </row>
    <row r="684" spans="1:9">
      <c r="A684" s="332"/>
      <c r="B684" s="332"/>
      <c r="C684" s="332"/>
      <c r="D684" s="332"/>
      <c r="E684" s="332"/>
      <c r="F684" s="333"/>
      <c r="G684" s="334"/>
      <c r="H684" s="334"/>
      <c r="I684" s="389" t="str">
        <f>IFERROR(Table2[[#This Row],[Total private allowed amount for facility inpatient and outpatient services ($ millions) (required)]]/Table2[[#This Row],[Simulated Medicare allowed amount for facility inpatient and outpatient services ($ millions) (required)]],"")</f>
        <v/>
      </c>
    </row>
    <row r="685" spans="1:9">
      <c r="A685" s="332"/>
      <c r="B685" s="332"/>
      <c r="C685" s="332"/>
      <c r="D685" s="332"/>
      <c r="E685" s="332"/>
      <c r="F685" s="333"/>
      <c r="G685" s="334"/>
      <c r="H685" s="334"/>
      <c r="I685" s="389" t="str">
        <f>IFERROR(Table2[[#This Row],[Total private allowed amount for facility inpatient and outpatient services ($ millions) (required)]]/Table2[[#This Row],[Simulated Medicare allowed amount for facility inpatient and outpatient services ($ millions) (required)]],"")</f>
        <v/>
      </c>
    </row>
    <row r="686" spans="1:9">
      <c r="A686" s="332"/>
      <c r="B686" s="332"/>
      <c r="C686" s="332"/>
      <c r="D686" s="332"/>
      <c r="E686" s="332"/>
      <c r="F686" s="333"/>
      <c r="G686" s="334"/>
      <c r="H686" s="334"/>
      <c r="I686" s="389" t="str">
        <f>IFERROR(Table2[[#This Row],[Total private allowed amount for facility inpatient and outpatient services ($ millions) (required)]]/Table2[[#This Row],[Simulated Medicare allowed amount for facility inpatient and outpatient services ($ millions) (required)]],"")</f>
        <v/>
      </c>
    </row>
    <row r="687" spans="1:9">
      <c r="A687" s="332"/>
      <c r="B687" s="332"/>
      <c r="C687" s="332"/>
      <c r="D687" s="332"/>
      <c r="E687" s="332"/>
      <c r="F687" s="333"/>
      <c r="G687" s="335"/>
      <c r="H687" s="334"/>
      <c r="I687" s="389" t="str">
        <f>IFERROR(Table2[[#This Row],[Total private allowed amount for facility inpatient and outpatient services ($ millions) (required)]]/Table2[[#This Row],[Simulated Medicare allowed amount for facility inpatient and outpatient services ($ millions) (required)]],"")</f>
        <v/>
      </c>
    </row>
    <row r="688" spans="1:9">
      <c r="A688" s="332"/>
      <c r="B688" s="332"/>
      <c r="C688" s="332"/>
      <c r="D688" s="332"/>
      <c r="E688" s="332"/>
      <c r="F688" s="333"/>
      <c r="G688" s="334"/>
      <c r="H688" s="334"/>
      <c r="I688" s="389" t="str">
        <f>IFERROR(Table2[[#This Row],[Total private allowed amount for facility inpatient and outpatient services ($ millions) (required)]]/Table2[[#This Row],[Simulated Medicare allowed amount for facility inpatient and outpatient services ($ millions) (required)]],"")</f>
        <v/>
      </c>
    </row>
    <row r="689" spans="1:9">
      <c r="A689" s="332"/>
      <c r="B689" s="332"/>
      <c r="C689" s="332"/>
      <c r="D689" s="332"/>
      <c r="E689" s="332"/>
      <c r="F689" s="333"/>
      <c r="G689" s="334"/>
      <c r="H689" s="334"/>
      <c r="I689" s="389" t="str">
        <f>IFERROR(Table2[[#This Row],[Total private allowed amount for facility inpatient and outpatient services ($ millions) (required)]]/Table2[[#This Row],[Simulated Medicare allowed amount for facility inpatient and outpatient services ($ millions) (required)]],"")</f>
        <v/>
      </c>
    </row>
    <row r="690" spans="1:9">
      <c r="A690" s="332"/>
      <c r="B690" s="332"/>
      <c r="C690" s="332"/>
      <c r="D690" s="332"/>
      <c r="E690" s="332"/>
      <c r="F690" s="333"/>
      <c r="G690" s="334"/>
      <c r="H690" s="334"/>
      <c r="I690" s="389" t="str">
        <f>IFERROR(Table2[[#This Row],[Total private allowed amount for facility inpatient and outpatient services ($ millions) (required)]]/Table2[[#This Row],[Simulated Medicare allowed amount for facility inpatient and outpatient services ($ millions) (required)]],"")</f>
        <v/>
      </c>
    </row>
    <row r="691" spans="1:9">
      <c r="A691" s="332"/>
      <c r="B691" s="332"/>
      <c r="C691" s="332"/>
      <c r="D691" s="332"/>
      <c r="E691" s="332"/>
      <c r="F691" s="333"/>
      <c r="G691" s="334"/>
      <c r="H691" s="334"/>
      <c r="I691" s="389" t="str">
        <f>IFERROR(Table2[[#This Row],[Total private allowed amount for facility inpatient and outpatient services ($ millions) (required)]]/Table2[[#This Row],[Simulated Medicare allowed amount for facility inpatient and outpatient services ($ millions) (required)]],"")</f>
        <v/>
      </c>
    </row>
    <row r="692" spans="1:9">
      <c r="A692" s="332"/>
      <c r="B692" s="332"/>
      <c r="C692" s="332"/>
      <c r="D692" s="332"/>
      <c r="E692" s="332"/>
      <c r="F692" s="333"/>
      <c r="G692" s="334"/>
      <c r="H692" s="334"/>
      <c r="I692" s="389" t="str">
        <f>IFERROR(Table2[[#This Row],[Total private allowed amount for facility inpatient and outpatient services ($ millions) (required)]]/Table2[[#This Row],[Simulated Medicare allowed amount for facility inpatient and outpatient services ($ millions) (required)]],"")</f>
        <v/>
      </c>
    </row>
    <row r="693" spans="1:9">
      <c r="A693" s="332"/>
      <c r="B693" s="332"/>
      <c r="C693" s="332"/>
      <c r="D693" s="332"/>
      <c r="E693" s="332"/>
      <c r="F693" s="333"/>
      <c r="G693" s="334"/>
      <c r="H693" s="334"/>
      <c r="I693" s="389" t="str">
        <f>IFERROR(Table2[[#This Row],[Total private allowed amount for facility inpatient and outpatient services ($ millions) (required)]]/Table2[[#This Row],[Simulated Medicare allowed amount for facility inpatient and outpatient services ($ millions) (required)]],"")</f>
        <v/>
      </c>
    </row>
    <row r="694" spans="1:9">
      <c r="A694" s="332"/>
      <c r="B694" s="332"/>
      <c r="C694" s="332"/>
      <c r="D694" s="332"/>
      <c r="E694" s="332"/>
      <c r="F694" s="333"/>
      <c r="G694" s="334"/>
      <c r="H694" s="334"/>
      <c r="I694" s="389" t="str">
        <f>IFERROR(Table2[[#This Row],[Total private allowed amount for facility inpatient and outpatient services ($ millions) (required)]]/Table2[[#This Row],[Simulated Medicare allowed amount for facility inpatient and outpatient services ($ millions) (required)]],"")</f>
        <v/>
      </c>
    </row>
    <row r="695" spans="1:9">
      <c r="A695" s="332"/>
      <c r="B695" s="332"/>
      <c r="C695" s="332"/>
      <c r="D695" s="332"/>
      <c r="E695" s="332"/>
      <c r="F695" s="333"/>
      <c r="G695" s="334"/>
      <c r="H695" s="334"/>
      <c r="I695" s="389" t="str">
        <f>IFERROR(Table2[[#This Row],[Total private allowed amount for facility inpatient and outpatient services ($ millions) (required)]]/Table2[[#This Row],[Simulated Medicare allowed amount for facility inpatient and outpatient services ($ millions) (required)]],"")</f>
        <v/>
      </c>
    </row>
    <row r="696" spans="1:9">
      <c r="A696" s="332"/>
      <c r="B696" s="332"/>
      <c r="C696" s="332"/>
      <c r="D696" s="332"/>
      <c r="E696" s="332"/>
      <c r="F696" s="333"/>
      <c r="G696" s="334"/>
      <c r="H696" s="335"/>
      <c r="I696" s="389" t="str">
        <f>IFERROR(Table2[[#This Row],[Total private allowed amount for facility inpatient and outpatient services ($ millions) (required)]]/Table2[[#This Row],[Simulated Medicare allowed amount for facility inpatient and outpatient services ($ millions) (required)]],"")</f>
        <v/>
      </c>
    </row>
    <row r="697" spans="1:9">
      <c r="A697" s="332"/>
      <c r="B697" s="332"/>
      <c r="C697" s="332"/>
      <c r="D697" s="332"/>
      <c r="E697" s="332"/>
      <c r="F697" s="333"/>
      <c r="G697" s="334"/>
      <c r="H697" s="334"/>
      <c r="I697" s="389" t="str">
        <f>IFERROR(Table2[[#This Row],[Total private allowed amount for facility inpatient and outpatient services ($ millions) (required)]]/Table2[[#This Row],[Simulated Medicare allowed amount for facility inpatient and outpatient services ($ millions) (required)]],"")</f>
        <v/>
      </c>
    </row>
    <row r="698" spans="1:9">
      <c r="A698" s="332"/>
      <c r="B698" s="332"/>
      <c r="C698" s="332"/>
      <c r="D698" s="332"/>
      <c r="E698" s="332"/>
      <c r="F698" s="333"/>
      <c r="G698" s="334"/>
      <c r="H698" s="334"/>
      <c r="I698" s="389" t="str">
        <f>IFERROR(Table2[[#This Row],[Total private allowed amount for facility inpatient and outpatient services ($ millions) (required)]]/Table2[[#This Row],[Simulated Medicare allowed amount for facility inpatient and outpatient services ($ millions) (required)]],"")</f>
        <v/>
      </c>
    </row>
    <row r="699" spans="1:9">
      <c r="A699" s="332"/>
      <c r="B699" s="332"/>
      <c r="C699" s="332"/>
      <c r="D699" s="332"/>
      <c r="E699" s="332"/>
      <c r="F699" s="333"/>
      <c r="G699" s="336"/>
      <c r="H699" s="336"/>
      <c r="I699" s="389" t="str">
        <f>IFERROR(Table2[[#This Row],[Total private allowed amount for facility inpatient and outpatient services ($ millions) (required)]]/Table2[[#This Row],[Simulated Medicare allowed amount for facility inpatient and outpatient services ($ millions) (required)]],"")</f>
        <v/>
      </c>
    </row>
    <row r="700" spans="1:9">
      <c r="A700" s="332"/>
      <c r="B700" s="332"/>
      <c r="C700" s="332"/>
      <c r="D700" s="332"/>
      <c r="E700" s="332"/>
      <c r="F700" s="333"/>
      <c r="G700" s="334"/>
      <c r="H700" s="334"/>
      <c r="I700" s="389" t="str">
        <f>IFERROR(Table2[[#This Row],[Total private allowed amount for facility inpatient and outpatient services ($ millions) (required)]]/Table2[[#This Row],[Simulated Medicare allowed amount for facility inpatient and outpatient services ($ millions) (required)]],"")</f>
        <v/>
      </c>
    </row>
    <row r="701" spans="1:9">
      <c r="A701" s="332"/>
      <c r="B701" s="332"/>
      <c r="C701" s="332"/>
      <c r="D701" s="332"/>
      <c r="E701" s="332"/>
      <c r="F701" s="333"/>
      <c r="G701" s="334"/>
      <c r="H701" s="334"/>
      <c r="I701" s="389" t="str">
        <f>IFERROR(Table2[[#This Row],[Total private allowed amount for facility inpatient and outpatient services ($ millions) (required)]]/Table2[[#This Row],[Simulated Medicare allowed amount for facility inpatient and outpatient services ($ millions) (required)]],"")</f>
        <v/>
      </c>
    </row>
    <row r="702" spans="1:9">
      <c r="A702" s="332"/>
      <c r="B702" s="332"/>
      <c r="C702" s="332"/>
      <c r="D702" s="332"/>
      <c r="E702" s="332"/>
      <c r="F702" s="333"/>
      <c r="G702" s="334"/>
      <c r="H702" s="334"/>
      <c r="I702" s="389" t="str">
        <f>IFERROR(Table2[[#This Row],[Total private allowed amount for facility inpatient and outpatient services ($ millions) (required)]]/Table2[[#This Row],[Simulated Medicare allowed amount for facility inpatient and outpatient services ($ millions) (required)]],"")</f>
        <v/>
      </c>
    </row>
    <row r="703" spans="1:9">
      <c r="A703" s="332"/>
      <c r="B703" s="332"/>
      <c r="C703" s="332"/>
      <c r="D703" s="332"/>
      <c r="E703" s="332"/>
      <c r="F703" s="333"/>
      <c r="G703" s="334"/>
      <c r="H703" s="334"/>
      <c r="I703" s="389" t="str">
        <f>IFERROR(Table2[[#This Row],[Total private allowed amount for facility inpatient and outpatient services ($ millions) (required)]]/Table2[[#This Row],[Simulated Medicare allowed amount for facility inpatient and outpatient services ($ millions) (required)]],"")</f>
        <v/>
      </c>
    </row>
    <row r="704" spans="1:9">
      <c r="A704" s="332"/>
      <c r="B704" s="332"/>
      <c r="C704" s="332"/>
      <c r="D704" s="332"/>
      <c r="E704" s="332"/>
      <c r="F704" s="333"/>
      <c r="G704" s="334"/>
      <c r="H704" s="334"/>
      <c r="I704" s="389" t="str">
        <f>IFERROR(Table2[[#This Row],[Total private allowed amount for facility inpatient and outpatient services ($ millions) (required)]]/Table2[[#This Row],[Simulated Medicare allowed amount for facility inpatient and outpatient services ($ millions) (required)]],"")</f>
        <v/>
      </c>
    </row>
    <row r="705" spans="1:9">
      <c r="A705" s="332"/>
      <c r="B705" s="332"/>
      <c r="C705" s="332"/>
      <c r="D705" s="332"/>
      <c r="E705" s="332"/>
      <c r="F705" s="333"/>
      <c r="G705" s="334"/>
      <c r="H705" s="335"/>
      <c r="I705" s="389" t="str">
        <f>IFERROR(Table2[[#This Row],[Total private allowed amount for facility inpatient and outpatient services ($ millions) (required)]]/Table2[[#This Row],[Simulated Medicare allowed amount for facility inpatient and outpatient services ($ millions) (required)]],"")</f>
        <v/>
      </c>
    </row>
    <row r="706" spans="1:9">
      <c r="A706" s="332"/>
      <c r="B706" s="332"/>
      <c r="C706" s="332"/>
      <c r="D706" s="332"/>
      <c r="E706" s="332"/>
      <c r="F706" s="333"/>
      <c r="G706" s="334"/>
      <c r="H706" s="334"/>
      <c r="I706" s="389" t="str">
        <f>IFERROR(Table2[[#This Row],[Total private allowed amount for facility inpatient and outpatient services ($ millions) (required)]]/Table2[[#This Row],[Simulated Medicare allowed amount for facility inpatient and outpatient services ($ millions) (required)]],"")</f>
        <v/>
      </c>
    </row>
    <row r="707" spans="1:9">
      <c r="A707" s="332"/>
      <c r="B707" s="332"/>
      <c r="C707" s="332"/>
      <c r="D707" s="332"/>
      <c r="E707" s="332"/>
      <c r="F707" s="333"/>
      <c r="G707" s="334"/>
      <c r="H707" s="334"/>
      <c r="I707" s="389" t="str">
        <f>IFERROR(Table2[[#This Row],[Total private allowed amount for facility inpatient and outpatient services ($ millions) (required)]]/Table2[[#This Row],[Simulated Medicare allowed amount for facility inpatient and outpatient services ($ millions) (required)]],"")</f>
        <v/>
      </c>
    </row>
    <row r="708" spans="1:9">
      <c r="A708" s="332"/>
      <c r="B708" s="332"/>
      <c r="C708" s="332"/>
      <c r="D708" s="332"/>
      <c r="E708" s="332"/>
      <c r="F708" s="333"/>
      <c r="G708" s="334"/>
      <c r="H708" s="334"/>
      <c r="I708" s="389" t="str">
        <f>IFERROR(Table2[[#This Row],[Total private allowed amount for facility inpatient and outpatient services ($ millions) (required)]]/Table2[[#This Row],[Simulated Medicare allowed amount for facility inpatient and outpatient services ($ millions) (required)]],"")</f>
        <v/>
      </c>
    </row>
    <row r="709" spans="1:9">
      <c r="A709" s="332"/>
      <c r="B709" s="332"/>
      <c r="C709" s="332"/>
      <c r="D709" s="332"/>
      <c r="E709" s="332"/>
      <c r="F709" s="333"/>
      <c r="G709" s="336"/>
      <c r="H709" s="336"/>
      <c r="I709" s="389" t="str">
        <f>IFERROR(Table2[[#This Row],[Total private allowed amount for facility inpatient and outpatient services ($ millions) (required)]]/Table2[[#This Row],[Simulated Medicare allowed amount for facility inpatient and outpatient services ($ millions) (required)]],"")</f>
        <v/>
      </c>
    </row>
    <row r="710" spans="1:9">
      <c r="A710" s="332"/>
      <c r="B710" s="332"/>
      <c r="C710" s="332"/>
      <c r="D710" s="332"/>
      <c r="E710" s="332"/>
      <c r="F710" s="333"/>
      <c r="G710" s="334"/>
      <c r="H710" s="334"/>
      <c r="I710" s="389" t="str">
        <f>IFERROR(Table2[[#This Row],[Total private allowed amount for facility inpatient and outpatient services ($ millions) (required)]]/Table2[[#This Row],[Simulated Medicare allowed amount for facility inpatient and outpatient services ($ millions) (required)]],"")</f>
        <v/>
      </c>
    </row>
    <row r="711" spans="1:9">
      <c r="A711" s="332"/>
      <c r="B711" s="332"/>
      <c r="C711" s="332"/>
      <c r="D711" s="332"/>
      <c r="E711" s="332"/>
      <c r="F711" s="333"/>
      <c r="G711" s="334"/>
      <c r="H711" s="334"/>
      <c r="I711" s="389" t="str">
        <f>IFERROR(Table2[[#This Row],[Total private allowed amount for facility inpatient and outpatient services ($ millions) (required)]]/Table2[[#This Row],[Simulated Medicare allowed amount for facility inpatient and outpatient services ($ millions) (required)]],"")</f>
        <v/>
      </c>
    </row>
    <row r="712" spans="1:9">
      <c r="A712" s="332"/>
      <c r="B712" s="332"/>
      <c r="C712" s="332"/>
      <c r="D712" s="332"/>
      <c r="E712" s="332"/>
      <c r="F712" s="333"/>
      <c r="G712" s="334"/>
      <c r="H712" s="334"/>
      <c r="I712" s="389" t="str">
        <f>IFERROR(Table2[[#This Row],[Total private allowed amount for facility inpatient and outpatient services ($ millions) (required)]]/Table2[[#This Row],[Simulated Medicare allowed amount for facility inpatient and outpatient services ($ millions) (required)]],"")</f>
        <v/>
      </c>
    </row>
    <row r="713" spans="1:9">
      <c r="A713" s="332"/>
      <c r="B713" s="332"/>
      <c r="C713" s="332"/>
      <c r="D713" s="332"/>
      <c r="E713" s="332"/>
      <c r="F713" s="333"/>
      <c r="G713" s="334"/>
      <c r="H713" s="334"/>
      <c r="I713" s="389" t="str">
        <f>IFERROR(Table2[[#This Row],[Total private allowed amount for facility inpatient and outpatient services ($ millions) (required)]]/Table2[[#This Row],[Simulated Medicare allowed amount for facility inpatient and outpatient services ($ millions) (required)]],"")</f>
        <v/>
      </c>
    </row>
    <row r="714" spans="1:9">
      <c r="A714" s="332"/>
      <c r="B714" s="332"/>
      <c r="C714" s="332"/>
      <c r="D714" s="332"/>
      <c r="E714" s="332"/>
      <c r="F714" s="333"/>
      <c r="G714" s="334"/>
      <c r="H714" s="334"/>
      <c r="I714" s="389" t="str">
        <f>IFERROR(Table2[[#This Row],[Total private allowed amount for facility inpatient and outpatient services ($ millions) (required)]]/Table2[[#This Row],[Simulated Medicare allowed amount for facility inpatient and outpatient services ($ millions) (required)]],"")</f>
        <v/>
      </c>
    </row>
    <row r="715" spans="1:9">
      <c r="A715" s="332"/>
      <c r="B715" s="332"/>
      <c r="C715" s="332"/>
      <c r="D715" s="332"/>
      <c r="E715" s="332"/>
      <c r="F715" s="333"/>
      <c r="G715" s="334"/>
      <c r="H715" s="334"/>
      <c r="I715" s="389" t="str">
        <f>IFERROR(Table2[[#This Row],[Total private allowed amount for facility inpatient and outpatient services ($ millions) (required)]]/Table2[[#This Row],[Simulated Medicare allowed amount for facility inpatient and outpatient services ($ millions) (required)]],"")</f>
        <v/>
      </c>
    </row>
    <row r="716" spans="1:9">
      <c r="A716" s="332"/>
      <c r="B716" s="332"/>
      <c r="C716" s="332"/>
      <c r="D716" s="332"/>
      <c r="E716" s="332"/>
      <c r="F716" s="333"/>
      <c r="G716" s="334"/>
      <c r="H716" s="334"/>
      <c r="I716" s="389" t="str">
        <f>IFERROR(Table2[[#This Row],[Total private allowed amount for facility inpatient and outpatient services ($ millions) (required)]]/Table2[[#This Row],[Simulated Medicare allowed amount for facility inpatient and outpatient services ($ millions) (required)]],"")</f>
        <v/>
      </c>
    </row>
    <row r="717" spans="1:9">
      <c r="A717" s="332"/>
      <c r="B717" s="332"/>
      <c r="C717" s="332"/>
      <c r="D717" s="332"/>
      <c r="E717" s="332"/>
      <c r="F717" s="333"/>
      <c r="G717" s="335"/>
      <c r="H717" s="334"/>
      <c r="I717" s="389" t="str">
        <f>IFERROR(Table2[[#This Row],[Total private allowed amount for facility inpatient and outpatient services ($ millions) (required)]]/Table2[[#This Row],[Simulated Medicare allowed amount for facility inpatient and outpatient services ($ millions) (required)]],"")</f>
        <v/>
      </c>
    </row>
    <row r="718" spans="1:9">
      <c r="A718" s="332"/>
      <c r="B718" s="332"/>
      <c r="C718" s="332"/>
      <c r="D718" s="332"/>
      <c r="E718" s="332"/>
      <c r="F718" s="333"/>
      <c r="G718" s="334"/>
      <c r="H718" s="334"/>
      <c r="I718" s="389" t="str">
        <f>IFERROR(Table2[[#This Row],[Total private allowed amount for facility inpatient and outpatient services ($ millions) (required)]]/Table2[[#This Row],[Simulated Medicare allowed amount for facility inpatient and outpatient services ($ millions) (required)]],"")</f>
        <v/>
      </c>
    </row>
    <row r="719" spans="1:9">
      <c r="A719" s="332"/>
      <c r="B719" s="332"/>
      <c r="C719" s="332"/>
      <c r="D719" s="332"/>
      <c r="E719" s="332"/>
      <c r="F719" s="333"/>
      <c r="G719" s="334"/>
      <c r="H719" s="334"/>
      <c r="I719" s="389" t="str">
        <f>IFERROR(Table2[[#This Row],[Total private allowed amount for facility inpatient and outpatient services ($ millions) (required)]]/Table2[[#This Row],[Simulated Medicare allowed amount for facility inpatient and outpatient services ($ millions) (required)]],"")</f>
        <v/>
      </c>
    </row>
    <row r="720" spans="1:9">
      <c r="A720" s="332"/>
      <c r="B720" s="332"/>
      <c r="C720" s="332"/>
      <c r="D720" s="332"/>
      <c r="E720" s="332"/>
      <c r="F720" s="333"/>
      <c r="G720" s="334"/>
      <c r="H720" s="334"/>
      <c r="I720" s="389" t="str">
        <f>IFERROR(Table2[[#This Row],[Total private allowed amount for facility inpatient and outpatient services ($ millions) (required)]]/Table2[[#This Row],[Simulated Medicare allowed amount for facility inpatient and outpatient services ($ millions) (required)]],"")</f>
        <v/>
      </c>
    </row>
    <row r="721" spans="1:9">
      <c r="A721" s="332"/>
      <c r="B721" s="332"/>
      <c r="C721" s="332"/>
      <c r="D721" s="332"/>
      <c r="E721" s="332"/>
      <c r="F721" s="333"/>
      <c r="G721" s="334"/>
      <c r="H721" s="334"/>
      <c r="I721" s="389" t="str">
        <f>IFERROR(Table2[[#This Row],[Total private allowed amount for facility inpatient and outpatient services ($ millions) (required)]]/Table2[[#This Row],[Simulated Medicare allowed amount for facility inpatient and outpatient services ($ millions) (required)]],"")</f>
        <v/>
      </c>
    </row>
    <row r="722" spans="1:9">
      <c r="A722" s="332"/>
      <c r="B722" s="332"/>
      <c r="C722" s="332"/>
      <c r="D722" s="332"/>
      <c r="E722" s="332"/>
      <c r="F722" s="333"/>
      <c r="G722" s="334"/>
      <c r="H722" s="335"/>
      <c r="I722" s="389" t="str">
        <f>IFERROR(Table2[[#This Row],[Total private allowed amount for facility inpatient and outpatient services ($ millions) (required)]]/Table2[[#This Row],[Simulated Medicare allowed amount for facility inpatient and outpatient services ($ millions) (required)]],"")</f>
        <v/>
      </c>
    </row>
    <row r="723" spans="1:9">
      <c r="A723" s="332"/>
      <c r="B723" s="332"/>
      <c r="C723" s="332"/>
      <c r="D723" s="332"/>
      <c r="E723" s="332"/>
      <c r="F723" s="333"/>
      <c r="G723" s="336"/>
      <c r="H723" s="336"/>
      <c r="I723" s="389" t="str">
        <f>IFERROR(Table2[[#This Row],[Total private allowed amount for facility inpatient and outpatient services ($ millions) (required)]]/Table2[[#This Row],[Simulated Medicare allowed amount for facility inpatient and outpatient services ($ millions) (required)]],"")</f>
        <v/>
      </c>
    </row>
    <row r="724" spans="1:9">
      <c r="A724" s="332"/>
      <c r="B724" s="332"/>
      <c r="C724" s="332"/>
      <c r="D724" s="332"/>
      <c r="E724" s="332"/>
      <c r="F724" s="333"/>
      <c r="G724" s="334"/>
      <c r="H724" s="334"/>
      <c r="I724" s="389" t="str">
        <f>IFERROR(Table2[[#This Row],[Total private allowed amount for facility inpatient and outpatient services ($ millions) (required)]]/Table2[[#This Row],[Simulated Medicare allowed amount for facility inpatient and outpatient services ($ millions) (required)]],"")</f>
        <v/>
      </c>
    </row>
    <row r="725" spans="1:9">
      <c r="A725" s="332"/>
      <c r="B725" s="332"/>
      <c r="C725" s="332"/>
      <c r="D725" s="332"/>
      <c r="E725" s="332"/>
      <c r="F725" s="333"/>
      <c r="G725" s="334"/>
      <c r="H725" s="334"/>
      <c r="I725" s="389" t="str">
        <f>IFERROR(Table2[[#This Row],[Total private allowed amount for facility inpatient and outpatient services ($ millions) (required)]]/Table2[[#This Row],[Simulated Medicare allowed amount for facility inpatient and outpatient services ($ millions) (required)]],"")</f>
        <v/>
      </c>
    </row>
    <row r="726" spans="1:9">
      <c r="A726" s="332"/>
      <c r="B726" s="332"/>
      <c r="C726" s="332"/>
      <c r="D726" s="332"/>
      <c r="E726" s="332"/>
      <c r="F726" s="333"/>
      <c r="G726" s="334"/>
      <c r="H726" s="334"/>
      <c r="I726" s="389" t="str">
        <f>IFERROR(Table2[[#This Row],[Total private allowed amount for facility inpatient and outpatient services ($ millions) (required)]]/Table2[[#This Row],[Simulated Medicare allowed amount for facility inpatient and outpatient services ($ millions) (required)]],"")</f>
        <v/>
      </c>
    </row>
    <row r="727" spans="1:9">
      <c r="A727" s="332"/>
      <c r="B727" s="332"/>
      <c r="C727" s="332"/>
      <c r="D727" s="332"/>
      <c r="E727" s="332"/>
      <c r="F727" s="333"/>
      <c r="G727" s="334"/>
      <c r="H727" s="334"/>
      <c r="I727" s="389" t="str">
        <f>IFERROR(Table2[[#This Row],[Total private allowed amount for facility inpatient and outpatient services ($ millions) (required)]]/Table2[[#This Row],[Simulated Medicare allowed amount for facility inpatient and outpatient services ($ millions) (required)]],"")</f>
        <v/>
      </c>
    </row>
    <row r="728" spans="1:9">
      <c r="A728" s="332"/>
      <c r="B728" s="332"/>
      <c r="C728" s="332"/>
      <c r="D728" s="332"/>
      <c r="E728" s="332"/>
      <c r="F728" s="333"/>
      <c r="G728" s="334"/>
      <c r="H728" s="334"/>
      <c r="I728" s="389" t="str">
        <f>IFERROR(Table2[[#This Row],[Total private allowed amount for facility inpatient and outpatient services ($ millions) (required)]]/Table2[[#This Row],[Simulated Medicare allowed amount for facility inpatient and outpatient services ($ millions) (required)]],"")</f>
        <v/>
      </c>
    </row>
    <row r="729" spans="1:9">
      <c r="A729" s="332"/>
      <c r="B729" s="332"/>
      <c r="C729" s="332"/>
      <c r="D729" s="332"/>
      <c r="E729" s="332"/>
      <c r="F729" s="333"/>
      <c r="G729" s="334"/>
      <c r="H729" s="334"/>
      <c r="I729" s="389" t="str">
        <f>IFERROR(Table2[[#This Row],[Total private allowed amount for facility inpatient and outpatient services ($ millions) (required)]]/Table2[[#This Row],[Simulated Medicare allowed amount for facility inpatient and outpatient services ($ millions) (required)]],"")</f>
        <v/>
      </c>
    </row>
    <row r="730" spans="1:9">
      <c r="A730" s="332"/>
      <c r="B730" s="332"/>
      <c r="C730" s="332"/>
      <c r="D730" s="332"/>
      <c r="E730" s="332"/>
      <c r="F730" s="333"/>
      <c r="G730" s="334"/>
      <c r="H730" s="334"/>
      <c r="I730" s="389" t="str">
        <f>IFERROR(Table2[[#This Row],[Total private allowed amount for facility inpatient and outpatient services ($ millions) (required)]]/Table2[[#This Row],[Simulated Medicare allowed amount for facility inpatient and outpatient services ($ millions) (required)]],"")</f>
        <v/>
      </c>
    </row>
    <row r="731" spans="1:9">
      <c r="A731" s="332"/>
      <c r="B731" s="332"/>
      <c r="C731" s="332"/>
      <c r="D731" s="332"/>
      <c r="E731" s="332"/>
      <c r="F731" s="333"/>
      <c r="G731" s="334"/>
      <c r="H731" s="334"/>
      <c r="I731" s="389" t="str">
        <f>IFERROR(Table2[[#This Row],[Total private allowed amount for facility inpatient and outpatient services ($ millions) (required)]]/Table2[[#This Row],[Simulated Medicare allowed amount for facility inpatient and outpatient services ($ millions) (required)]],"")</f>
        <v/>
      </c>
    </row>
    <row r="732" spans="1:9">
      <c r="A732" s="332"/>
      <c r="B732" s="332"/>
      <c r="C732" s="332"/>
      <c r="D732" s="332"/>
      <c r="E732" s="332"/>
      <c r="F732" s="333"/>
      <c r="G732" s="334"/>
      <c r="H732" s="334"/>
      <c r="I732" s="389" t="str">
        <f>IFERROR(Table2[[#This Row],[Total private allowed amount for facility inpatient and outpatient services ($ millions) (required)]]/Table2[[#This Row],[Simulated Medicare allowed amount for facility inpatient and outpatient services ($ millions) (required)]],"")</f>
        <v/>
      </c>
    </row>
    <row r="733" spans="1:9">
      <c r="A733" s="332"/>
      <c r="B733" s="332"/>
      <c r="C733" s="332"/>
      <c r="D733" s="332"/>
      <c r="E733" s="332"/>
      <c r="F733" s="333"/>
      <c r="G733" s="334"/>
      <c r="H733" s="335"/>
      <c r="I733" s="389" t="str">
        <f>IFERROR(Table2[[#This Row],[Total private allowed amount for facility inpatient and outpatient services ($ millions) (required)]]/Table2[[#This Row],[Simulated Medicare allowed amount for facility inpatient and outpatient services ($ millions) (required)]],"")</f>
        <v/>
      </c>
    </row>
    <row r="734" spans="1:9">
      <c r="A734" s="332"/>
      <c r="B734" s="332"/>
      <c r="C734" s="332"/>
      <c r="D734" s="332"/>
      <c r="E734" s="332"/>
      <c r="F734" s="333"/>
      <c r="G734" s="334"/>
      <c r="H734" s="334"/>
      <c r="I734" s="389" t="str">
        <f>IFERROR(Table2[[#This Row],[Total private allowed amount for facility inpatient and outpatient services ($ millions) (required)]]/Table2[[#This Row],[Simulated Medicare allowed amount for facility inpatient and outpatient services ($ millions) (required)]],"")</f>
        <v/>
      </c>
    </row>
    <row r="735" spans="1:9">
      <c r="A735" s="332"/>
      <c r="B735" s="332"/>
      <c r="C735" s="332"/>
      <c r="D735" s="332"/>
      <c r="E735" s="332"/>
      <c r="F735" s="333"/>
      <c r="G735" s="335"/>
      <c r="H735" s="334"/>
      <c r="I735" s="389" t="str">
        <f>IFERROR(Table2[[#This Row],[Total private allowed amount for facility inpatient and outpatient services ($ millions) (required)]]/Table2[[#This Row],[Simulated Medicare allowed amount for facility inpatient and outpatient services ($ millions) (required)]],"")</f>
        <v/>
      </c>
    </row>
    <row r="736" spans="1:9">
      <c r="A736" s="332"/>
      <c r="B736" s="332"/>
      <c r="C736" s="332"/>
      <c r="D736" s="332"/>
      <c r="E736" s="332"/>
      <c r="F736" s="333"/>
      <c r="G736" s="334"/>
      <c r="H736" s="335"/>
      <c r="I736" s="389" t="str">
        <f>IFERROR(Table2[[#This Row],[Total private allowed amount for facility inpatient and outpatient services ($ millions) (required)]]/Table2[[#This Row],[Simulated Medicare allowed amount for facility inpatient and outpatient services ($ millions) (required)]],"")</f>
        <v/>
      </c>
    </row>
    <row r="737" spans="1:9">
      <c r="A737" s="332"/>
      <c r="B737" s="332"/>
      <c r="C737" s="332"/>
      <c r="D737" s="332"/>
      <c r="E737" s="332"/>
      <c r="F737" s="333"/>
      <c r="G737" s="334"/>
      <c r="H737" s="334"/>
      <c r="I737" s="389" t="str">
        <f>IFERROR(Table2[[#This Row],[Total private allowed amount for facility inpatient and outpatient services ($ millions) (required)]]/Table2[[#This Row],[Simulated Medicare allowed amount for facility inpatient and outpatient services ($ millions) (required)]],"")</f>
        <v/>
      </c>
    </row>
    <row r="738" spans="1:9">
      <c r="A738" s="332"/>
      <c r="B738" s="332"/>
      <c r="C738" s="332"/>
      <c r="D738" s="332"/>
      <c r="E738" s="332"/>
      <c r="F738" s="333"/>
      <c r="G738" s="334"/>
      <c r="H738" s="335"/>
      <c r="I738" s="389" t="str">
        <f>IFERROR(Table2[[#This Row],[Total private allowed amount for facility inpatient and outpatient services ($ millions) (required)]]/Table2[[#This Row],[Simulated Medicare allowed amount for facility inpatient and outpatient services ($ millions) (required)]],"")</f>
        <v/>
      </c>
    </row>
    <row r="739" spans="1:9">
      <c r="A739" s="332"/>
      <c r="B739" s="332"/>
      <c r="C739" s="332"/>
      <c r="D739" s="332"/>
      <c r="E739" s="332"/>
      <c r="F739" s="333"/>
      <c r="G739" s="334"/>
      <c r="H739" s="335"/>
      <c r="I739" s="389" t="str">
        <f>IFERROR(Table2[[#This Row],[Total private allowed amount for facility inpatient and outpatient services ($ millions) (required)]]/Table2[[#This Row],[Simulated Medicare allowed amount for facility inpatient and outpatient services ($ millions) (required)]],"")</f>
        <v/>
      </c>
    </row>
    <row r="740" spans="1:9">
      <c r="A740" s="332"/>
      <c r="B740" s="332"/>
      <c r="C740" s="332"/>
      <c r="D740" s="332"/>
      <c r="E740" s="332"/>
      <c r="F740" s="333"/>
      <c r="G740" s="334"/>
      <c r="H740" s="334"/>
      <c r="I740" s="389" t="str">
        <f>IFERROR(Table2[[#This Row],[Total private allowed amount for facility inpatient and outpatient services ($ millions) (required)]]/Table2[[#This Row],[Simulated Medicare allowed amount for facility inpatient and outpatient services ($ millions) (required)]],"")</f>
        <v/>
      </c>
    </row>
    <row r="741" spans="1:9">
      <c r="A741" s="332"/>
      <c r="B741" s="332"/>
      <c r="C741" s="332"/>
      <c r="D741" s="332"/>
      <c r="E741" s="332"/>
      <c r="F741" s="333"/>
      <c r="G741" s="336"/>
      <c r="H741" s="336"/>
      <c r="I741" s="389" t="str">
        <f>IFERROR(Table2[[#This Row],[Total private allowed amount for facility inpatient and outpatient services ($ millions) (required)]]/Table2[[#This Row],[Simulated Medicare allowed amount for facility inpatient and outpatient services ($ millions) (required)]],"")</f>
        <v/>
      </c>
    </row>
    <row r="742" spans="1:9">
      <c r="A742" s="332"/>
      <c r="B742" s="332"/>
      <c r="C742" s="332"/>
      <c r="D742" s="332"/>
      <c r="E742" s="332"/>
      <c r="F742" s="333"/>
      <c r="G742" s="334"/>
      <c r="H742" s="335"/>
      <c r="I742" s="389" t="str">
        <f>IFERROR(Table2[[#This Row],[Total private allowed amount for facility inpatient and outpatient services ($ millions) (required)]]/Table2[[#This Row],[Simulated Medicare allowed amount for facility inpatient and outpatient services ($ millions) (required)]],"")</f>
        <v/>
      </c>
    </row>
    <row r="743" spans="1:9">
      <c r="A743" s="332"/>
      <c r="B743" s="332"/>
      <c r="C743" s="332"/>
      <c r="D743" s="332"/>
      <c r="E743" s="332"/>
      <c r="F743" s="333"/>
      <c r="G743" s="334"/>
      <c r="H743" s="334"/>
      <c r="I743" s="389" t="str">
        <f>IFERROR(Table2[[#This Row],[Total private allowed amount for facility inpatient and outpatient services ($ millions) (required)]]/Table2[[#This Row],[Simulated Medicare allowed amount for facility inpatient and outpatient services ($ millions) (required)]],"")</f>
        <v/>
      </c>
    </row>
    <row r="744" spans="1:9">
      <c r="A744" s="332"/>
      <c r="B744" s="332"/>
      <c r="C744" s="332"/>
      <c r="D744" s="332"/>
      <c r="E744" s="332"/>
      <c r="F744" s="333"/>
      <c r="G744" s="334"/>
      <c r="H744" s="334"/>
      <c r="I744" s="389" t="str">
        <f>IFERROR(Table2[[#This Row],[Total private allowed amount for facility inpatient and outpatient services ($ millions) (required)]]/Table2[[#This Row],[Simulated Medicare allowed amount for facility inpatient and outpatient services ($ millions) (required)]],"")</f>
        <v/>
      </c>
    </row>
    <row r="745" spans="1:9">
      <c r="A745" s="332"/>
      <c r="B745" s="332"/>
      <c r="C745" s="332"/>
      <c r="D745" s="332"/>
      <c r="E745" s="332"/>
      <c r="F745" s="333"/>
      <c r="G745" s="334"/>
      <c r="H745" s="334"/>
      <c r="I745" s="389" t="str">
        <f>IFERROR(Table2[[#This Row],[Total private allowed amount for facility inpatient and outpatient services ($ millions) (required)]]/Table2[[#This Row],[Simulated Medicare allowed amount for facility inpatient and outpatient services ($ millions) (required)]],"")</f>
        <v/>
      </c>
    </row>
    <row r="746" spans="1:9">
      <c r="A746" s="332"/>
      <c r="B746" s="332"/>
      <c r="C746" s="332"/>
      <c r="D746" s="332"/>
      <c r="E746" s="332"/>
      <c r="F746" s="333"/>
      <c r="G746" s="336"/>
      <c r="H746" s="336"/>
      <c r="I746" s="389" t="str">
        <f>IFERROR(Table2[[#This Row],[Total private allowed amount for facility inpatient and outpatient services ($ millions) (required)]]/Table2[[#This Row],[Simulated Medicare allowed amount for facility inpatient and outpatient services ($ millions) (required)]],"")</f>
        <v/>
      </c>
    </row>
    <row r="747" spans="1:9">
      <c r="A747" s="332"/>
      <c r="B747" s="332"/>
      <c r="C747" s="332"/>
      <c r="D747" s="332"/>
      <c r="E747" s="332"/>
      <c r="F747" s="333"/>
      <c r="G747" s="336"/>
      <c r="H747" s="336"/>
      <c r="I747" s="389" t="str">
        <f>IFERROR(Table2[[#This Row],[Total private allowed amount for facility inpatient and outpatient services ($ millions) (required)]]/Table2[[#This Row],[Simulated Medicare allowed amount for facility inpatient and outpatient services ($ millions) (required)]],"")</f>
        <v/>
      </c>
    </row>
    <row r="748" spans="1:9">
      <c r="A748" s="332"/>
      <c r="B748" s="332"/>
      <c r="C748" s="332"/>
      <c r="D748" s="332"/>
      <c r="E748" s="332"/>
      <c r="F748" s="333"/>
      <c r="G748" s="334"/>
      <c r="H748" s="334"/>
      <c r="I748" s="389" t="str">
        <f>IFERROR(Table2[[#This Row],[Total private allowed amount for facility inpatient and outpatient services ($ millions) (required)]]/Table2[[#This Row],[Simulated Medicare allowed amount for facility inpatient and outpatient services ($ millions) (required)]],"")</f>
        <v/>
      </c>
    </row>
    <row r="749" spans="1:9">
      <c r="A749" s="332"/>
      <c r="B749" s="332"/>
      <c r="C749" s="332"/>
      <c r="D749" s="332"/>
      <c r="E749" s="332"/>
      <c r="F749" s="333"/>
      <c r="G749" s="334"/>
      <c r="H749" s="334"/>
      <c r="I749" s="389" t="str">
        <f>IFERROR(Table2[[#This Row],[Total private allowed amount for facility inpatient and outpatient services ($ millions) (required)]]/Table2[[#This Row],[Simulated Medicare allowed amount for facility inpatient and outpatient services ($ millions) (required)]],"")</f>
        <v/>
      </c>
    </row>
    <row r="750" spans="1:9">
      <c r="A750" s="332"/>
      <c r="B750" s="332"/>
      <c r="C750" s="332"/>
      <c r="D750" s="332"/>
      <c r="E750" s="332"/>
      <c r="F750" s="333"/>
      <c r="G750" s="334"/>
      <c r="H750" s="334"/>
      <c r="I750" s="389" t="str">
        <f>IFERROR(Table2[[#This Row],[Total private allowed amount for facility inpatient and outpatient services ($ millions) (required)]]/Table2[[#This Row],[Simulated Medicare allowed amount for facility inpatient and outpatient services ($ millions) (required)]],"")</f>
        <v/>
      </c>
    </row>
    <row r="751" spans="1:9">
      <c r="A751" s="332"/>
      <c r="B751" s="332"/>
      <c r="C751" s="332"/>
      <c r="D751" s="332"/>
      <c r="E751" s="332"/>
      <c r="F751" s="333"/>
      <c r="G751" s="334"/>
      <c r="H751" s="334"/>
      <c r="I751" s="389" t="str">
        <f>IFERROR(Table2[[#This Row],[Total private allowed amount for facility inpatient and outpatient services ($ millions) (required)]]/Table2[[#This Row],[Simulated Medicare allowed amount for facility inpatient and outpatient services ($ millions) (required)]],"")</f>
        <v/>
      </c>
    </row>
    <row r="752" spans="1:9">
      <c r="A752" s="332"/>
      <c r="B752" s="332"/>
      <c r="C752" s="332"/>
      <c r="D752" s="332"/>
      <c r="E752" s="332"/>
      <c r="F752" s="333"/>
      <c r="G752" s="334"/>
      <c r="H752" s="334"/>
      <c r="I752" s="389" t="str">
        <f>IFERROR(Table2[[#This Row],[Total private allowed amount for facility inpatient and outpatient services ($ millions) (required)]]/Table2[[#This Row],[Simulated Medicare allowed amount for facility inpatient and outpatient services ($ millions) (required)]],"")</f>
        <v/>
      </c>
    </row>
    <row r="753" spans="1:9">
      <c r="A753" s="332"/>
      <c r="B753" s="332"/>
      <c r="C753" s="332"/>
      <c r="D753" s="332"/>
      <c r="E753" s="332"/>
      <c r="F753" s="333"/>
      <c r="G753" s="334"/>
      <c r="H753" s="334"/>
      <c r="I753" s="389" t="str">
        <f>IFERROR(Table2[[#This Row],[Total private allowed amount for facility inpatient and outpatient services ($ millions) (required)]]/Table2[[#This Row],[Simulated Medicare allowed amount for facility inpatient and outpatient services ($ millions) (required)]],"")</f>
        <v/>
      </c>
    </row>
    <row r="754" spans="1:9">
      <c r="A754" s="332"/>
      <c r="B754" s="332"/>
      <c r="C754" s="332"/>
      <c r="D754" s="332"/>
      <c r="E754" s="332"/>
      <c r="F754" s="333"/>
      <c r="G754" s="334"/>
      <c r="H754" s="334"/>
      <c r="I754" s="389" t="str">
        <f>IFERROR(Table2[[#This Row],[Total private allowed amount for facility inpatient and outpatient services ($ millions) (required)]]/Table2[[#This Row],[Simulated Medicare allowed amount for facility inpatient and outpatient services ($ millions) (required)]],"")</f>
        <v/>
      </c>
    </row>
    <row r="755" spans="1:9">
      <c r="A755" s="332"/>
      <c r="B755" s="332"/>
      <c r="C755" s="332"/>
      <c r="D755" s="332"/>
      <c r="E755" s="332"/>
      <c r="F755" s="333"/>
      <c r="G755" s="334"/>
      <c r="H755" s="334"/>
      <c r="I755" s="389" t="str">
        <f>IFERROR(Table2[[#This Row],[Total private allowed amount for facility inpatient and outpatient services ($ millions) (required)]]/Table2[[#This Row],[Simulated Medicare allowed amount for facility inpatient and outpatient services ($ millions) (required)]],"")</f>
        <v/>
      </c>
    </row>
    <row r="756" spans="1:9">
      <c r="A756" s="332"/>
      <c r="B756" s="332"/>
      <c r="C756" s="332"/>
      <c r="D756" s="332"/>
      <c r="E756" s="332"/>
      <c r="F756" s="333"/>
      <c r="G756" s="334"/>
      <c r="H756" s="334"/>
      <c r="I756" s="389" t="str">
        <f>IFERROR(Table2[[#This Row],[Total private allowed amount for facility inpatient and outpatient services ($ millions) (required)]]/Table2[[#This Row],[Simulated Medicare allowed amount for facility inpatient and outpatient services ($ millions) (required)]],"")</f>
        <v/>
      </c>
    </row>
    <row r="757" spans="1:9">
      <c r="A757" s="332"/>
      <c r="B757" s="332"/>
      <c r="C757" s="332"/>
      <c r="D757" s="332"/>
      <c r="E757" s="332"/>
      <c r="F757" s="333"/>
      <c r="G757" s="334"/>
      <c r="H757" s="334"/>
      <c r="I757" s="389" t="str">
        <f>IFERROR(Table2[[#This Row],[Total private allowed amount for facility inpatient and outpatient services ($ millions) (required)]]/Table2[[#This Row],[Simulated Medicare allowed amount for facility inpatient and outpatient services ($ millions) (required)]],"")</f>
        <v/>
      </c>
    </row>
    <row r="758" spans="1:9">
      <c r="A758" s="332"/>
      <c r="B758" s="332"/>
      <c r="C758" s="332"/>
      <c r="D758" s="332"/>
      <c r="E758" s="332"/>
      <c r="F758" s="333"/>
      <c r="G758" s="334"/>
      <c r="H758" s="334"/>
      <c r="I758" s="389" t="str">
        <f>IFERROR(Table2[[#This Row],[Total private allowed amount for facility inpatient and outpatient services ($ millions) (required)]]/Table2[[#This Row],[Simulated Medicare allowed amount for facility inpatient and outpatient services ($ millions) (required)]],"")</f>
        <v/>
      </c>
    </row>
    <row r="759" spans="1:9">
      <c r="A759" s="332"/>
      <c r="B759" s="332"/>
      <c r="C759" s="332"/>
      <c r="D759" s="332"/>
      <c r="E759" s="332"/>
      <c r="F759" s="333"/>
      <c r="G759" s="334"/>
      <c r="H759" s="334"/>
      <c r="I759" s="389" t="str">
        <f>IFERROR(Table2[[#This Row],[Total private allowed amount for facility inpatient and outpatient services ($ millions) (required)]]/Table2[[#This Row],[Simulated Medicare allowed amount for facility inpatient and outpatient services ($ millions) (required)]],"")</f>
        <v/>
      </c>
    </row>
    <row r="760" spans="1:9">
      <c r="A760" s="332"/>
      <c r="B760" s="332"/>
      <c r="C760" s="332"/>
      <c r="D760" s="332"/>
      <c r="E760" s="332"/>
      <c r="F760" s="333"/>
      <c r="G760" s="334"/>
      <c r="H760" s="334"/>
      <c r="I760" s="389" t="str">
        <f>IFERROR(Table2[[#This Row],[Total private allowed amount for facility inpatient and outpatient services ($ millions) (required)]]/Table2[[#This Row],[Simulated Medicare allowed amount for facility inpatient and outpatient services ($ millions) (required)]],"")</f>
        <v/>
      </c>
    </row>
    <row r="761" spans="1:9">
      <c r="A761" s="332"/>
      <c r="B761" s="332"/>
      <c r="C761" s="332"/>
      <c r="D761" s="332"/>
      <c r="E761" s="332"/>
      <c r="F761" s="333"/>
      <c r="G761" s="334"/>
      <c r="H761" s="334"/>
      <c r="I761" s="389" t="str">
        <f>IFERROR(Table2[[#This Row],[Total private allowed amount for facility inpatient and outpatient services ($ millions) (required)]]/Table2[[#This Row],[Simulated Medicare allowed amount for facility inpatient and outpatient services ($ millions) (required)]],"")</f>
        <v/>
      </c>
    </row>
    <row r="762" spans="1:9">
      <c r="A762" s="332"/>
      <c r="B762" s="332"/>
      <c r="C762" s="332"/>
      <c r="D762" s="332"/>
      <c r="E762" s="332"/>
      <c r="F762" s="333"/>
      <c r="G762" s="334"/>
      <c r="H762" s="334"/>
      <c r="I762" s="389" t="str">
        <f>IFERROR(Table2[[#This Row],[Total private allowed amount for facility inpatient and outpatient services ($ millions) (required)]]/Table2[[#This Row],[Simulated Medicare allowed amount for facility inpatient and outpatient services ($ millions) (required)]],"")</f>
        <v/>
      </c>
    </row>
    <row r="763" spans="1:9">
      <c r="A763" s="332"/>
      <c r="B763" s="332"/>
      <c r="C763" s="332"/>
      <c r="D763" s="332"/>
      <c r="E763" s="332"/>
      <c r="F763" s="333"/>
      <c r="G763" s="334"/>
      <c r="H763" s="334"/>
      <c r="I763" s="389" t="str">
        <f>IFERROR(Table2[[#This Row],[Total private allowed amount for facility inpatient and outpatient services ($ millions) (required)]]/Table2[[#This Row],[Simulated Medicare allowed amount for facility inpatient and outpatient services ($ millions) (required)]],"")</f>
        <v/>
      </c>
    </row>
    <row r="764" spans="1:9">
      <c r="A764" s="332"/>
      <c r="B764" s="332"/>
      <c r="C764" s="332"/>
      <c r="D764" s="332"/>
      <c r="E764" s="332"/>
      <c r="F764" s="333"/>
      <c r="G764" s="334"/>
      <c r="H764" s="334"/>
      <c r="I764" s="389" t="str">
        <f>IFERROR(Table2[[#This Row],[Total private allowed amount for facility inpatient and outpatient services ($ millions) (required)]]/Table2[[#This Row],[Simulated Medicare allowed amount for facility inpatient and outpatient services ($ millions) (required)]],"")</f>
        <v/>
      </c>
    </row>
    <row r="765" spans="1:9">
      <c r="A765" s="332"/>
      <c r="B765" s="332"/>
      <c r="C765" s="332"/>
      <c r="D765" s="332"/>
      <c r="E765" s="332"/>
      <c r="F765" s="333"/>
      <c r="G765" s="334"/>
      <c r="H765" s="334"/>
      <c r="I765" s="389" t="str">
        <f>IFERROR(Table2[[#This Row],[Total private allowed amount for facility inpatient and outpatient services ($ millions) (required)]]/Table2[[#This Row],[Simulated Medicare allowed amount for facility inpatient and outpatient services ($ millions) (required)]],"")</f>
        <v/>
      </c>
    </row>
    <row r="766" spans="1:9">
      <c r="A766" s="332"/>
      <c r="B766" s="332"/>
      <c r="C766" s="332"/>
      <c r="D766" s="332"/>
      <c r="E766" s="332"/>
      <c r="F766" s="333"/>
      <c r="G766" s="336"/>
      <c r="H766" s="336"/>
      <c r="I766" s="389" t="str">
        <f>IFERROR(Table2[[#This Row],[Total private allowed amount for facility inpatient and outpatient services ($ millions) (required)]]/Table2[[#This Row],[Simulated Medicare allowed amount for facility inpatient and outpatient services ($ millions) (required)]],"")</f>
        <v/>
      </c>
    </row>
    <row r="767" spans="1:9">
      <c r="A767" s="332"/>
      <c r="B767" s="332"/>
      <c r="C767" s="332"/>
      <c r="D767" s="332"/>
      <c r="E767" s="332"/>
      <c r="F767" s="333"/>
      <c r="G767" s="334"/>
      <c r="H767" s="334"/>
      <c r="I767" s="389" t="str">
        <f>IFERROR(Table2[[#This Row],[Total private allowed amount for facility inpatient and outpatient services ($ millions) (required)]]/Table2[[#This Row],[Simulated Medicare allowed amount for facility inpatient and outpatient services ($ millions) (required)]],"")</f>
        <v/>
      </c>
    </row>
    <row r="768" spans="1:9">
      <c r="A768" s="332"/>
      <c r="B768" s="332"/>
      <c r="C768" s="332"/>
      <c r="D768" s="332"/>
      <c r="E768" s="332"/>
      <c r="F768" s="333"/>
      <c r="G768" s="334"/>
      <c r="H768" s="334"/>
      <c r="I768" s="389" t="str">
        <f>IFERROR(Table2[[#This Row],[Total private allowed amount for facility inpatient and outpatient services ($ millions) (required)]]/Table2[[#This Row],[Simulated Medicare allowed amount for facility inpatient and outpatient services ($ millions) (required)]],"")</f>
        <v/>
      </c>
    </row>
    <row r="769" spans="1:9">
      <c r="A769" s="332"/>
      <c r="B769" s="332"/>
      <c r="C769" s="332"/>
      <c r="D769" s="332"/>
      <c r="E769" s="332"/>
      <c r="F769" s="333"/>
      <c r="G769" s="335"/>
      <c r="H769" s="334"/>
      <c r="I769" s="389" t="str">
        <f>IFERROR(Table2[[#This Row],[Total private allowed amount for facility inpatient and outpatient services ($ millions) (required)]]/Table2[[#This Row],[Simulated Medicare allowed amount for facility inpatient and outpatient services ($ millions) (required)]],"")</f>
        <v/>
      </c>
    </row>
    <row r="770" spans="1:9">
      <c r="A770" s="332"/>
      <c r="B770" s="332"/>
      <c r="C770" s="332"/>
      <c r="D770" s="332"/>
      <c r="E770" s="332"/>
      <c r="F770" s="333"/>
      <c r="G770" s="334"/>
      <c r="H770" s="335"/>
      <c r="I770" s="389" t="str">
        <f>IFERROR(Table2[[#This Row],[Total private allowed amount for facility inpatient and outpatient services ($ millions) (required)]]/Table2[[#This Row],[Simulated Medicare allowed amount for facility inpatient and outpatient services ($ millions) (required)]],"")</f>
        <v/>
      </c>
    </row>
    <row r="771" spans="1:9">
      <c r="A771" s="332"/>
      <c r="B771" s="332"/>
      <c r="C771" s="332"/>
      <c r="D771" s="332"/>
      <c r="E771" s="332"/>
      <c r="F771" s="333"/>
      <c r="G771" s="335"/>
      <c r="H771" s="334"/>
      <c r="I771" s="389" t="str">
        <f>IFERROR(Table2[[#This Row],[Total private allowed amount for facility inpatient and outpatient services ($ millions) (required)]]/Table2[[#This Row],[Simulated Medicare allowed amount for facility inpatient and outpatient services ($ millions) (required)]],"")</f>
        <v/>
      </c>
    </row>
    <row r="772" spans="1:9">
      <c r="A772" s="332"/>
      <c r="B772" s="332"/>
      <c r="C772" s="332"/>
      <c r="D772" s="332"/>
      <c r="E772" s="332"/>
      <c r="F772" s="333"/>
      <c r="G772" s="334"/>
      <c r="H772" s="334"/>
      <c r="I772" s="389" t="str">
        <f>IFERROR(Table2[[#This Row],[Total private allowed amount for facility inpatient and outpatient services ($ millions) (required)]]/Table2[[#This Row],[Simulated Medicare allowed amount for facility inpatient and outpatient services ($ millions) (required)]],"")</f>
        <v/>
      </c>
    </row>
    <row r="773" spans="1:9">
      <c r="A773" s="332"/>
      <c r="B773" s="332"/>
      <c r="C773" s="332"/>
      <c r="D773" s="332"/>
      <c r="E773" s="332"/>
      <c r="F773" s="333"/>
      <c r="G773" s="334"/>
      <c r="H773" s="334"/>
      <c r="I773" s="389" t="str">
        <f>IFERROR(Table2[[#This Row],[Total private allowed amount for facility inpatient and outpatient services ($ millions) (required)]]/Table2[[#This Row],[Simulated Medicare allowed amount for facility inpatient and outpatient services ($ millions) (required)]],"")</f>
        <v/>
      </c>
    </row>
    <row r="774" spans="1:9">
      <c r="A774" s="332"/>
      <c r="B774" s="332"/>
      <c r="C774" s="332"/>
      <c r="D774" s="332"/>
      <c r="E774" s="332"/>
      <c r="F774" s="333"/>
      <c r="G774" s="334"/>
      <c r="H774" s="334"/>
      <c r="I774" s="389" t="str">
        <f>IFERROR(Table2[[#This Row],[Total private allowed amount for facility inpatient and outpatient services ($ millions) (required)]]/Table2[[#This Row],[Simulated Medicare allowed amount for facility inpatient and outpatient services ($ millions) (required)]],"")</f>
        <v/>
      </c>
    </row>
    <row r="775" spans="1:9">
      <c r="A775" s="332"/>
      <c r="B775" s="332"/>
      <c r="C775" s="332"/>
      <c r="D775" s="332"/>
      <c r="E775" s="332"/>
      <c r="F775" s="333"/>
      <c r="G775" s="334"/>
      <c r="H775" s="334"/>
      <c r="I775" s="389" t="str">
        <f>IFERROR(Table2[[#This Row],[Total private allowed amount for facility inpatient and outpatient services ($ millions) (required)]]/Table2[[#This Row],[Simulated Medicare allowed amount for facility inpatient and outpatient services ($ millions) (required)]],"")</f>
        <v/>
      </c>
    </row>
    <row r="776" spans="1:9">
      <c r="A776" s="332"/>
      <c r="B776" s="332"/>
      <c r="C776" s="332"/>
      <c r="D776" s="332"/>
      <c r="E776" s="332"/>
      <c r="F776" s="333"/>
      <c r="G776" s="334"/>
      <c r="H776" s="335"/>
      <c r="I776" s="389" t="str">
        <f>IFERROR(Table2[[#This Row],[Total private allowed amount for facility inpatient and outpatient services ($ millions) (required)]]/Table2[[#This Row],[Simulated Medicare allowed amount for facility inpatient and outpatient services ($ millions) (required)]],"")</f>
        <v/>
      </c>
    </row>
    <row r="777" spans="1:9">
      <c r="A777" s="332"/>
      <c r="B777" s="332"/>
      <c r="C777" s="332"/>
      <c r="D777" s="332"/>
      <c r="E777" s="332"/>
      <c r="F777" s="333"/>
      <c r="G777" s="334"/>
      <c r="H777" s="334"/>
      <c r="I777" s="389" t="str">
        <f>IFERROR(Table2[[#This Row],[Total private allowed amount for facility inpatient and outpatient services ($ millions) (required)]]/Table2[[#This Row],[Simulated Medicare allowed amount for facility inpatient and outpatient services ($ millions) (required)]],"")</f>
        <v/>
      </c>
    </row>
    <row r="778" spans="1:9">
      <c r="A778" s="332"/>
      <c r="B778" s="332"/>
      <c r="C778" s="332"/>
      <c r="D778" s="332"/>
      <c r="E778" s="332"/>
      <c r="F778" s="333"/>
      <c r="G778" s="334"/>
      <c r="H778" s="334"/>
      <c r="I778" s="389" t="str">
        <f>IFERROR(Table2[[#This Row],[Total private allowed amount for facility inpatient and outpatient services ($ millions) (required)]]/Table2[[#This Row],[Simulated Medicare allowed amount for facility inpatient and outpatient services ($ millions) (required)]],"")</f>
        <v/>
      </c>
    </row>
    <row r="779" spans="1:9">
      <c r="A779" s="332"/>
      <c r="B779" s="332"/>
      <c r="C779" s="332"/>
      <c r="D779" s="332"/>
      <c r="E779" s="332"/>
      <c r="F779" s="333"/>
      <c r="G779" s="334"/>
      <c r="H779" s="334"/>
      <c r="I779" s="389" t="str">
        <f>IFERROR(Table2[[#This Row],[Total private allowed amount for facility inpatient and outpatient services ($ millions) (required)]]/Table2[[#This Row],[Simulated Medicare allowed amount for facility inpatient and outpatient services ($ millions) (required)]],"")</f>
        <v/>
      </c>
    </row>
    <row r="780" spans="1:9">
      <c r="A780" s="332"/>
      <c r="B780" s="332"/>
      <c r="C780" s="332"/>
      <c r="D780" s="332"/>
      <c r="E780" s="332"/>
      <c r="F780" s="333"/>
      <c r="G780" s="335"/>
      <c r="H780" s="334"/>
      <c r="I780" s="389" t="str">
        <f>IFERROR(Table2[[#This Row],[Total private allowed amount for facility inpatient and outpatient services ($ millions) (required)]]/Table2[[#This Row],[Simulated Medicare allowed amount for facility inpatient and outpatient services ($ millions) (required)]],"")</f>
        <v/>
      </c>
    </row>
    <row r="781" spans="1:9">
      <c r="A781" s="332"/>
      <c r="B781" s="332"/>
      <c r="C781" s="332"/>
      <c r="D781" s="332"/>
      <c r="E781" s="332"/>
      <c r="F781" s="333"/>
      <c r="G781" s="334"/>
      <c r="H781" s="334"/>
      <c r="I781" s="389" t="str">
        <f>IFERROR(Table2[[#This Row],[Total private allowed amount for facility inpatient and outpatient services ($ millions) (required)]]/Table2[[#This Row],[Simulated Medicare allowed amount for facility inpatient and outpatient services ($ millions) (required)]],"")</f>
        <v/>
      </c>
    </row>
    <row r="782" spans="1:9">
      <c r="A782" s="332"/>
      <c r="B782" s="332"/>
      <c r="C782" s="332"/>
      <c r="D782" s="332"/>
      <c r="E782" s="332"/>
      <c r="F782" s="333"/>
      <c r="G782" s="334"/>
      <c r="H782" s="334"/>
      <c r="I782" s="389" t="str">
        <f>IFERROR(Table2[[#This Row],[Total private allowed amount for facility inpatient and outpatient services ($ millions) (required)]]/Table2[[#This Row],[Simulated Medicare allowed amount for facility inpatient and outpatient services ($ millions) (required)]],"")</f>
        <v/>
      </c>
    </row>
    <row r="783" spans="1:9">
      <c r="A783" s="332"/>
      <c r="B783" s="332"/>
      <c r="C783" s="332"/>
      <c r="D783" s="332"/>
      <c r="E783" s="332"/>
      <c r="F783" s="333"/>
      <c r="G783" s="334"/>
      <c r="H783" s="334"/>
      <c r="I783" s="389" t="str">
        <f>IFERROR(Table2[[#This Row],[Total private allowed amount for facility inpatient and outpatient services ($ millions) (required)]]/Table2[[#This Row],[Simulated Medicare allowed amount for facility inpatient and outpatient services ($ millions) (required)]],"")</f>
        <v/>
      </c>
    </row>
    <row r="784" spans="1:9">
      <c r="A784" s="332"/>
      <c r="B784" s="332"/>
      <c r="C784" s="332"/>
      <c r="D784" s="332"/>
      <c r="E784" s="332"/>
      <c r="F784" s="333"/>
      <c r="G784" s="334"/>
      <c r="H784" s="334"/>
      <c r="I784" s="389" t="str">
        <f>IFERROR(Table2[[#This Row],[Total private allowed amount for facility inpatient and outpatient services ($ millions) (required)]]/Table2[[#This Row],[Simulated Medicare allowed amount for facility inpatient and outpatient services ($ millions) (required)]],"")</f>
        <v/>
      </c>
    </row>
    <row r="785" spans="1:9">
      <c r="A785" s="332"/>
      <c r="B785" s="332"/>
      <c r="C785" s="332"/>
      <c r="D785" s="332"/>
      <c r="E785" s="332"/>
      <c r="F785" s="333"/>
      <c r="G785" s="334"/>
      <c r="H785" s="334"/>
      <c r="I785" s="389" t="str">
        <f>IFERROR(Table2[[#This Row],[Total private allowed amount for facility inpatient and outpatient services ($ millions) (required)]]/Table2[[#This Row],[Simulated Medicare allowed amount for facility inpatient and outpatient services ($ millions) (required)]],"")</f>
        <v/>
      </c>
    </row>
    <row r="786" spans="1:9">
      <c r="A786" s="332"/>
      <c r="B786" s="332"/>
      <c r="C786" s="332"/>
      <c r="D786" s="332"/>
      <c r="E786" s="332"/>
      <c r="F786" s="333"/>
      <c r="G786" s="335"/>
      <c r="H786" s="334"/>
      <c r="I786" s="389" t="str">
        <f>IFERROR(Table2[[#This Row],[Total private allowed amount for facility inpatient and outpatient services ($ millions) (required)]]/Table2[[#This Row],[Simulated Medicare allowed amount for facility inpatient and outpatient services ($ millions) (required)]],"")</f>
        <v/>
      </c>
    </row>
    <row r="787" spans="1:9">
      <c r="A787" s="332"/>
      <c r="B787" s="332"/>
      <c r="C787" s="332"/>
      <c r="D787" s="332"/>
      <c r="E787" s="332"/>
      <c r="F787" s="333"/>
      <c r="G787" s="334"/>
      <c r="H787" s="334"/>
      <c r="I787" s="389" t="str">
        <f>IFERROR(Table2[[#This Row],[Total private allowed amount for facility inpatient and outpatient services ($ millions) (required)]]/Table2[[#This Row],[Simulated Medicare allowed amount for facility inpatient and outpatient services ($ millions) (required)]],"")</f>
        <v/>
      </c>
    </row>
    <row r="788" spans="1:9">
      <c r="A788" s="332"/>
      <c r="B788" s="332"/>
      <c r="C788" s="332"/>
      <c r="D788" s="332"/>
      <c r="E788" s="332"/>
      <c r="F788" s="333"/>
      <c r="G788" s="334"/>
      <c r="H788" s="334"/>
      <c r="I788" s="389" t="str">
        <f>IFERROR(Table2[[#This Row],[Total private allowed amount for facility inpatient and outpatient services ($ millions) (required)]]/Table2[[#This Row],[Simulated Medicare allowed amount for facility inpatient and outpatient services ($ millions) (required)]],"")</f>
        <v/>
      </c>
    </row>
    <row r="789" spans="1:9">
      <c r="A789" s="332"/>
      <c r="B789" s="332"/>
      <c r="C789" s="332"/>
      <c r="D789" s="332"/>
      <c r="E789" s="332"/>
      <c r="F789" s="333"/>
      <c r="G789" s="334"/>
      <c r="H789" s="334"/>
      <c r="I789" s="389" t="str">
        <f>IFERROR(Table2[[#This Row],[Total private allowed amount for facility inpatient and outpatient services ($ millions) (required)]]/Table2[[#This Row],[Simulated Medicare allowed amount for facility inpatient and outpatient services ($ millions) (required)]],"")</f>
        <v/>
      </c>
    </row>
    <row r="790" spans="1:9">
      <c r="A790" s="332"/>
      <c r="B790" s="332"/>
      <c r="C790" s="332"/>
      <c r="D790" s="332"/>
      <c r="E790" s="332"/>
      <c r="F790" s="333"/>
      <c r="G790" s="336"/>
      <c r="H790" s="336"/>
      <c r="I790" s="389" t="str">
        <f>IFERROR(Table2[[#This Row],[Total private allowed amount for facility inpatient and outpatient services ($ millions) (required)]]/Table2[[#This Row],[Simulated Medicare allowed amount for facility inpatient and outpatient services ($ millions) (required)]],"")</f>
        <v/>
      </c>
    </row>
    <row r="791" spans="1:9">
      <c r="A791" s="332"/>
      <c r="B791" s="332"/>
      <c r="C791" s="332"/>
      <c r="D791" s="332"/>
      <c r="E791" s="332"/>
      <c r="F791" s="333"/>
      <c r="G791" s="334"/>
      <c r="H791" s="334"/>
      <c r="I791" s="389" t="str">
        <f>IFERROR(Table2[[#This Row],[Total private allowed amount for facility inpatient and outpatient services ($ millions) (required)]]/Table2[[#This Row],[Simulated Medicare allowed amount for facility inpatient and outpatient services ($ millions) (required)]],"")</f>
        <v/>
      </c>
    </row>
    <row r="792" spans="1:9">
      <c r="A792" s="332"/>
      <c r="B792" s="332"/>
      <c r="C792" s="332"/>
      <c r="D792" s="332"/>
      <c r="E792" s="332"/>
      <c r="F792" s="333"/>
      <c r="G792" s="336"/>
      <c r="H792" s="336"/>
      <c r="I792" s="389" t="str">
        <f>IFERROR(Table2[[#This Row],[Total private allowed amount for facility inpatient and outpatient services ($ millions) (required)]]/Table2[[#This Row],[Simulated Medicare allowed amount for facility inpatient and outpatient services ($ millions) (required)]],"")</f>
        <v/>
      </c>
    </row>
    <row r="793" spans="1:9">
      <c r="A793" s="332"/>
      <c r="B793" s="332"/>
      <c r="C793" s="332"/>
      <c r="D793" s="332"/>
      <c r="E793" s="332"/>
      <c r="F793" s="333"/>
      <c r="G793" s="334"/>
      <c r="H793" s="334"/>
      <c r="I793" s="389" t="str">
        <f>IFERROR(Table2[[#This Row],[Total private allowed amount for facility inpatient and outpatient services ($ millions) (required)]]/Table2[[#This Row],[Simulated Medicare allowed amount for facility inpatient and outpatient services ($ millions) (required)]],"")</f>
        <v/>
      </c>
    </row>
    <row r="794" spans="1:9">
      <c r="A794" s="332"/>
      <c r="B794" s="332"/>
      <c r="C794" s="332"/>
      <c r="D794" s="332"/>
      <c r="E794" s="332"/>
      <c r="F794" s="333"/>
      <c r="G794" s="335"/>
      <c r="H794" s="334"/>
      <c r="I794" s="389" t="str">
        <f>IFERROR(Table2[[#This Row],[Total private allowed amount for facility inpatient and outpatient services ($ millions) (required)]]/Table2[[#This Row],[Simulated Medicare allowed amount for facility inpatient and outpatient services ($ millions) (required)]],"")</f>
        <v/>
      </c>
    </row>
    <row r="795" spans="1:9">
      <c r="A795" s="332"/>
      <c r="B795" s="332"/>
      <c r="C795" s="332"/>
      <c r="D795" s="332"/>
      <c r="E795" s="332"/>
      <c r="F795" s="333"/>
      <c r="G795" s="334"/>
      <c r="H795" s="334"/>
      <c r="I795" s="389" t="str">
        <f>IFERROR(Table2[[#This Row],[Total private allowed amount for facility inpatient and outpatient services ($ millions) (required)]]/Table2[[#This Row],[Simulated Medicare allowed amount for facility inpatient and outpatient services ($ millions) (required)]],"")</f>
        <v/>
      </c>
    </row>
    <row r="796" spans="1:9">
      <c r="A796" s="332"/>
      <c r="B796" s="332"/>
      <c r="C796" s="332"/>
      <c r="D796" s="332"/>
      <c r="E796" s="332"/>
      <c r="F796" s="333"/>
      <c r="G796" s="334"/>
      <c r="H796" s="334"/>
      <c r="I796" s="389" t="str">
        <f>IFERROR(Table2[[#This Row],[Total private allowed amount for facility inpatient and outpatient services ($ millions) (required)]]/Table2[[#This Row],[Simulated Medicare allowed amount for facility inpatient and outpatient services ($ millions) (required)]],"")</f>
        <v/>
      </c>
    </row>
    <row r="797" spans="1:9">
      <c r="A797" s="332"/>
      <c r="B797" s="332"/>
      <c r="C797" s="332"/>
      <c r="D797" s="332"/>
      <c r="E797" s="332"/>
      <c r="F797" s="333"/>
      <c r="G797" s="334"/>
      <c r="H797" s="334"/>
      <c r="I797" s="389" t="str">
        <f>IFERROR(Table2[[#This Row],[Total private allowed amount for facility inpatient and outpatient services ($ millions) (required)]]/Table2[[#This Row],[Simulated Medicare allowed amount for facility inpatient and outpatient services ($ millions) (required)]],"")</f>
        <v/>
      </c>
    </row>
    <row r="798" spans="1:9">
      <c r="A798" s="332"/>
      <c r="B798" s="332"/>
      <c r="C798" s="332"/>
      <c r="D798" s="332"/>
      <c r="E798" s="332"/>
      <c r="F798" s="333"/>
      <c r="G798" s="334"/>
      <c r="H798" s="334"/>
      <c r="I798" s="389" t="str">
        <f>IFERROR(Table2[[#This Row],[Total private allowed amount for facility inpatient and outpatient services ($ millions) (required)]]/Table2[[#This Row],[Simulated Medicare allowed amount for facility inpatient and outpatient services ($ millions) (required)]],"")</f>
        <v/>
      </c>
    </row>
    <row r="799" spans="1:9">
      <c r="A799" s="332"/>
      <c r="B799" s="332"/>
      <c r="C799" s="332"/>
      <c r="D799" s="332"/>
      <c r="E799" s="332"/>
      <c r="F799" s="333"/>
      <c r="G799" s="334"/>
      <c r="H799" s="334"/>
      <c r="I799" s="389" t="str">
        <f>IFERROR(Table2[[#This Row],[Total private allowed amount for facility inpatient and outpatient services ($ millions) (required)]]/Table2[[#This Row],[Simulated Medicare allowed amount for facility inpatient and outpatient services ($ millions) (required)]],"")</f>
        <v/>
      </c>
    </row>
    <row r="800" spans="1:9">
      <c r="A800" s="332"/>
      <c r="B800" s="332"/>
      <c r="C800" s="332"/>
      <c r="D800" s="332"/>
      <c r="E800" s="332"/>
      <c r="F800" s="333"/>
      <c r="G800" s="334"/>
      <c r="H800" s="334"/>
      <c r="I800" s="389" t="str">
        <f>IFERROR(Table2[[#This Row],[Total private allowed amount for facility inpatient and outpatient services ($ millions) (required)]]/Table2[[#This Row],[Simulated Medicare allowed amount for facility inpatient and outpatient services ($ millions) (required)]],"")</f>
        <v/>
      </c>
    </row>
    <row r="801" spans="1:9">
      <c r="A801" s="332"/>
      <c r="B801" s="332"/>
      <c r="C801" s="332"/>
      <c r="D801" s="332"/>
      <c r="E801" s="332"/>
      <c r="F801" s="333"/>
      <c r="G801" s="334"/>
      <c r="H801" s="334"/>
      <c r="I801" s="389" t="str">
        <f>IFERROR(Table2[[#This Row],[Total private allowed amount for facility inpatient and outpatient services ($ millions) (required)]]/Table2[[#This Row],[Simulated Medicare allowed amount for facility inpatient and outpatient services ($ millions) (required)]],"")</f>
        <v/>
      </c>
    </row>
    <row r="802" spans="1:9">
      <c r="A802" s="332"/>
      <c r="B802" s="332"/>
      <c r="C802" s="332"/>
      <c r="D802" s="332"/>
      <c r="E802" s="332"/>
      <c r="F802" s="333"/>
      <c r="G802" s="334"/>
      <c r="H802" s="334"/>
      <c r="I802" s="389" t="str">
        <f>IFERROR(Table2[[#This Row],[Total private allowed amount for facility inpatient and outpatient services ($ millions) (required)]]/Table2[[#This Row],[Simulated Medicare allowed amount for facility inpatient and outpatient services ($ millions) (required)]],"")</f>
        <v/>
      </c>
    </row>
    <row r="803" spans="1:9">
      <c r="A803" s="332"/>
      <c r="B803" s="332"/>
      <c r="C803" s="332"/>
      <c r="D803" s="332"/>
      <c r="E803" s="332"/>
      <c r="F803" s="333"/>
      <c r="G803" s="334"/>
      <c r="H803" s="334"/>
      <c r="I803" s="389" t="str">
        <f>IFERROR(Table2[[#This Row],[Total private allowed amount for facility inpatient and outpatient services ($ millions) (required)]]/Table2[[#This Row],[Simulated Medicare allowed amount for facility inpatient and outpatient services ($ millions) (required)]],"")</f>
        <v/>
      </c>
    </row>
    <row r="804" spans="1:9">
      <c r="A804" s="332"/>
      <c r="B804" s="332"/>
      <c r="C804" s="332"/>
      <c r="D804" s="332"/>
      <c r="E804" s="332"/>
      <c r="F804" s="333"/>
      <c r="G804" s="334"/>
      <c r="H804" s="334"/>
      <c r="I804" s="389" t="str">
        <f>IFERROR(Table2[[#This Row],[Total private allowed amount for facility inpatient and outpatient services ($ millions) (required)]]/Table2[[#This Row],[Simulated Medicare allowed amount for facility inpatient and outpatient services ($ millions) (required)]],"")</f>
        <v/>
      </c>
    </row>
    <row r="805" spans="1:9">
      <c r="A805" s="332"/>
      <c r="B805" s="332"/>
      <c r="C805" s="332"/>
      <c r="D805" s="332"/>
      <c r="E805" s="332"/>
      <c r="F805" s="333"/>
      <c r="G805" s="336"/>
      <c r="H805" s="336"/>
      <c r="I805" s="389" t="str">
        <f>IFERROR(Table2[[#This Row],[Total private allowed amount for facility inpatient and outpatient services ($ millions) (required)]]/Table2[[#This Row],[Simulated Medicare allowed amount for facility inpatient and outpatient services ($ millions) (required)]],"")</f>
        <v/>
      </c>
    </row>
    <row r="806" spans="1:9">
      <c r="A806" s="332"/>
      <c r="B806" s="332"/>
      <c r="C806" s="332"/>
      <c r="D806" s="332"/>
      <c r="E806" s="332"/>
      <c r="F806" s="333"/>
      <c r="G806" s="334"/>
      <c r="H806" s="334"/>
      <c r="I806" s="389" t="str">
        <f>IFERROR(Table2[[#This Row],[Total private allowed amount for facility inpatient and outpatient services ($ millions) (required)]]/Table2[[#This Row],[Simulated Medicare allowed amount for facility inpatient and outpatient services ($ millions) (required)]],"")</f>
        <v/>
      </c>
    </row>
    <row r="807" spans="1:9">
      <c r="A807" s="332"/>
      <c r="B807" s="332"/>
      <c r="C807" s="332"/>
      <c r="D807" s="332"/>
      <c r="E807" s="332"/>
      <c r="F807" s="333"/>
      <c r="G807" s="334"/>
      <c r="H807" s="335"/>
      <c r="I807" s="389" t="str">
        <f>IFERROR(Table2[[#This Row],[Total private allowed amount for facility inpatient and outpatient services ($ millions) (required)]]/Table2[[#This Row],[Simulated Medicare allowed amount for facility inpatient and outpatient services ($ millions) (required)]],"")</f>
        <v/>
      </c>
    </row>
    <row r="808" spans="1:9">
      <c r="A808" s="332"/>
      <c r="B808" s="332"/>
      <c r="C808" s="332"/>
      <c r="D808" s="332"/>
      <c r="E808" s="332"/>
      <c r="F808" s="333"/>
      <c r="G808" s="334"/>
      <c r="H808" s="334"/>
      <c r="I808" s="389" t="str">
        <f>IFERROR(Table2[[#This Row],[Total private allowed amount for facility inpatient and outpatient services ($ millions) (required)]]/Table2[[#This Row],[Simulated Medicare allowed amount for facility inpatient and outpatient services ($ millions) (required)]],"")</f>
        <v/>
      </c>
    </row>
    <row r="809" spans="1:9">
      <c r="A809" s="332"/>
      <c r="B809" s="332"/>
      <c r="C809" s="332"/>
      <c r="D809" s="332"/>
      <c r="E809" s="332"/>
      <c r="F809" s="333"/>
      <c r="G809" s="334"/>
      <c r="H809" s="334"/>
      <c r="I809" s="389" t="str">
        <f>IFERROR(Table2[[#This Row],[Total private allowed amount for facility inpatient and outpatient services ($ millions) (required)]]/Table2[[#This Row],[Simulated Medicare allowed amount for facility inpatient and outpatient services ($ millions) (required)]],"")</f>
        <v/>
      </c>
    </row>
    <row r="810" spans="1:9">
      <c r="A810" s="332"/>
      <c r="B810" s="332"/>
      <c r="C810" s="332"/>
      <c r="D810" s="332"/>
      <c r="E810" s="332"/>
      <c r="F810" s="333"/>
      <c r="G810" s="334"/>
      <c r="H810" s="334"/>
      <c r="I810" s="389" t="str">
        <f>IFERROR(Table2[[#This Row],[Total private allowed amount for facility inpatient and outpatient services ($ millions) (required)]]/Table2[[#This Row],[Simulated Medicare allowed amount for facility inpatient and outpatient services ($ millions) (required)]],"")</f>
        <v/>
      </c>
    </row>
    <row r="811" spans="1:9">
      <c r="A811" s="332"/>
      <c r="B811" s="332"/>
      <c r="C811" s="332"/>
      <c r="D811" s="332"/>
      <c r="E811" s="332"/>
      <c r="F811" s="333"/>
      <c r="G811" s="334"/>
      <c r="H811" s="334"/>
      <c r="I811" s="389" t="str">
        <f>IFERROR(Table2[[#This Row],[Total private allowed amount for facility inpatient and outpatient services ($ millions) (required)]]/Table2[[#This Row],[Simulated Medicare allowed amount for facility inpatient and outpatient services ($ millions) (required)]],"")</f>
        <v/>
      </c>
    </row>
    <row r="812" spans="1:9">
      <c r="A812" s="332"/>
      <c r="B812" s="332"/>
      <c r="C812" s="332"/>
      <c r="D812" s="332"/>
      <c r="E812" s="332"/>
      <c r="F812" s="333"/>
      <c r="G812" s="334"/>
      <c r="H812" s="335"/>
      <c r="I812" s="389" t="str">
        <f>IFERROR(Table2[[#This Row],[Total private allowed amount for facility inpatient and outpatient services ($ millions) (required)]]/Table2[[#This Row],[Simulated Medicare allowed amount for facility inpatient and outpatient services ($ millions) (required)]],"")</f>
        <v/>
      </c>
    </row>
    <row r="813" spans="1:9" hidden="1">
      <c r="A813" s="50">
        <v>101300</v>
      </c>
      <c r="B813" s="50" t="s">
        <v>529</v>
      </c>
      <c r="C813" s="50" t="s">
        <v>530</v>
      </c>
      <c r="D813" s="50" t="s">
        <v>531</v>
      </c>
      <c r="E813" s="50" t="s">
        <v>532</v>
      </c>
      <c r="F813" s="51" t="s">
        <v>74</v>
      </c>
      <c r="G813" s="52" t="s">
        <v>254</v>
      </c>
      <c r="H813" s="52" t="s">
        <v>254</v>
      </c>
      <c r="I81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14" spans="1:9" hidden="1">
      <c r="A814" s="50">
        <v>101303</v>
      </c>
      <c r="B814" s="50" t="s">
        <v>533</v>
      </c>
      <c r="C814" s="50" t="s">
        <v>534</v>
      </c>
      <c r="D814" s="50" t="s">
        <v>531</v>
      </c>
      <c r="E814" s="50" t="s">
        <v>253</v>
      </c>
      <c r="F814" s="51" t="s">
        <v>74</v>
      </c>
      <c r="G814" s="52" t="s">
        <v>254</v>
      </c>
      <c r="H814" s="52" t="s">
        <v>254</v>
      </c>
      <c r="I81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15" spans="1:9" hidden="1">
      <c r="A815" s="50">
        <v>101305</v>
      </c>
      <c r="B815" s="50" t="s">
        <v>535</v>
      </c>
      <c r="C815" s="50" t="s">
        <v>536</v>
      </c>
      <c r="D815" s="50" t="s">
        <v>531</v>
      </c>
      <c r="E815" s="50" t="s">
        <v>537</v>
      </c>
      <c r="F815" s="51" t="s">
        <v>74</v>
      </c>
      <c r="G815" s="52" t="s">
        <v>254</v>
      </c>
      <c r="H815" s="52" t="s">
        <v>254</v>
      </c>
      <c r="I81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16" spans="1:9" hidden="1">
      <c r="A816" s="50">
        <v>101307</v>
      </c>
      <c r="B816" s="50" t="s">
        <v>538</v>
      </c>
      <c r="C816" s="50" t="s">
        <v>539</v>
      </c>
      <c r="D816" s="50" t="s">
        <v>531</v>
      </c>
      <c r="E816" s="50" t="s">
        <v>253</v>
      </c>
      <c r="F816" s="51" t="s">
        <v>74</v>
      </c>
      <c r="G816" s="52" t="s">
        <v>254</v>
      </c>
      <c r="H816" s="52" t="s">
        <v>254</v>
      </c>
      <c r="I81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17" spans="1:9" hidden="1">
      <c r="A817" s="50">
        <v>101308</v>
      </c>
      <c r="B817" s="50" t="s">
        <v>540</v>
      </c>
      <c r="C817" s="50" t="s">
        <v>541</v>
      </c>
      <c r="D817" s="50" t="s">
        <v>531</v>
      </c>
      <c r="E817" s="50" t="s">
        <v>253</v>
      </c>
      <c r="F817" s="51" t="s">
        <v>74</v>
      </c>
      <c r="G817" s="52" t="s">
        <v>254</v>
      </c>
      <c r="H817" s="52" t="s">
        <v>254</v>
      </c>
      <c r="I81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18" spans="1:9" hidden="1">
      <c r="A818" s="50">
        <v>101309</v>
      </c>
      <c r="B818" s="50" t="s">
        <v>542</v>
      </c>
      <c r="C818" s="50" t="s">
        <v>543</v>
      </c>
      <c r="D818" s="50" t="s">
        <v>531</v>
      </c>
      <c r="E818" s="50" t="s">
        <v>494</v>
      </c>
      <c r="F818" s="51" t="s">
        <v>74</v>
      </c>
      <c r="G818" s="52" t="s">
        <v>254</v>
      </c>
      <c r="H818" s="52" t="s">
        <v>254</v>
      </c>
      <c r="I81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19" spans="1:9" hidden="1">
      <c r="A819" s="50">
        <v>101311</v>
      </c>
      <c r="B819" s="50" t="s">
        <v>544</v>
      </c>
      <c r="C819" s="50" t="s">
        <v>545</v>
      </c>
      <c r="D819" s="50" t="s">
        <v>531</v>
      </c>
      <c r="E819" s="50" t="s">
        <v>253</v>
      </c>
      <c r="F819" s="51" t="s">
        <v>74</v>
      </c>
      <c r="G819" s="52" t="s">
        <v>254</v>
      </c>
      <c r="H819" s="52" t="s">
        <v>254</v>
      </c>
      <c r="I81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20" spans="1:9" hidden="1">
      <c r="A820" s="50">
        <v>101312</v>
      </c>
      <c r="B820" s="50" t="s">
        <v>546</v>
      </c>
      <c r="C820" s="50" t="s">
        <v>547</v>
      </c>
      <c r="D820" s="50" t="s">
        <v>531</v>
      </c>
      <c r="E820" s="50" t="s">
        <v>548</v>
      </c>
      <c r="F820" s="51" t="s">
        <v>74</v>
      </c>
      <c r="G820" s="52" t="s">
        <v>254</v>
      </c>
      <c r="H820" s="52" t="s">
        <v>254</v>
      </c>
      <c r="I82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21" spans="1:9" hidden="1">
      <c r="A821" s="50">
        <v>101313</v>
      </c>
      <c r="B821" s="50" t="s">
        <v>549</v>
      </c>
      <c r="C821" s="50" t="s">
        <v>550</v>
      </c>
      <c r="D821" s="50" t="s">
        <v>531</v>
      </c>
      <c r="E821" s="50" t="s">
        <v>548</v>
      </c>
      <c r="F821" s="51" t="s">
        <v>74</v>
      </c>
      <c r="G821" s="52" t="s">
        <v>254</v>
      </c>
      <c r="H821" s="52" t="s">
        <v>254</v>
      </c>
      <c r="I82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822" spans="1:9">
      <c r="A822" s="332"/>
      <c r="B822" s="332"/>
      <c r="C822" s="332"/>
      <c r="D822" s="332"/>
      <c r="E822" s="332"/>
      <c r="F822" s="333"/>
      <c r="G822" s="334"/>
      <c r="H822" s="334"/>
      <c r="I822" s="389" t="str">
        <f>IFERROR(Table2[[#This Row],[Total private allowed amount for facility inpatient and outpatient services ($ millions) (required)]]/Table2[[#This Row],[Simulated Medicare allowed amount for facility inpatient and outpatient services ($ millions) (required)]],"")</f>
        <v/>
      </c>
    </row>
    <row r="823" spans="1:9">
      <c r="A823" s="332"/>
      <c r="B823" s="332"/>
      <c r="C823" s="332"/>
      <c r="D823" s="332"/>
      <c r="E823" s="332"/>
      <c r="F823" s="333"/>
      <c r="G823" s="334"/>
      <c r="H823" s="334"/>
      <c r="I823" s="389" t="str">
        <f>IFERROR(Table2[[#This Row],[Total private allowed amount for facility inpatient and outpatient services ($ millions) (required)]]/Table2[[#This Row],[Simulated Medicare allowed amount for facility inpatient and outpatient services ($ millions) (required)]],"")</f>
        <v/>
      </c>
    </row>
    <row r="824" spans="1:9">
      <c r="A824" s="332"/>
      <c r="B824" s="332"/>
      <c r="C824" s="332"/>
      <c r="D824" s="332"/>
      <c r="E824" s="332"/>
      <c r="F824" s="333"/>
      <c r="G824" s="335"/>
      <c r="H824" s="334"/>
      <c r="I824" s="389" t="str">
        <f>IFERROR(Table2[[#This Row],[Total private allowed amount for facility inpatient and outpatient services ($ millions) (required)]]/Table2[[#This Row],[Simulated Medicare allowed amount for facility inpatient and outpatient services ($ millions) (required)]],"")</f>
        <v/>
      </c>
    </row>
    <row r="825" spans="1:9">
      <c r="A825" s="332"/>
      <c r="B825" s="332"/>
      <c r="C825" s="332"/>
      <c r="D825" s="332"/>
      <c r="E825" s="332"/>
      <c r="F825" s="333"/>
      <c r="G825" s="334"/>
      <c r="H825" s="334"/>
      <c r="I825" s="389" t="str">
        <f>IFERROR(Table2[[#This Row],[Total private allowed amount for facility inpatient and outpatient services ($ millions) (required)]]/Table2[[#This Row],[Simulated Medicare allowed amount for facility inpatient and outpatient services ($ millions) (required)]],"")</f>
        <v/>
      </c>
    </row>
    <row r="826" spans="1:9">
      <c r="A826" s="332"/>
      <c r="B826" s="332"/>
      <c r="C826" s="332"/>
      <c r="D826" s="332"/>
      <c r="E826" s="332"/>
      <c r="F826" s="333"/>
      <c r="G826" s="334"/>
      <c r="H826" s="334"/>
      <c r="I826" s="389" t="str">
        <f>IFERROR(Table2[[#This Row],[Total private allowed amount for facility inpatient and outpatient services ($ millions) (required)]]/Table2[[#This Row],[Simulated Medicare allowed amount for facility inpatient and outpatient services ($ millions) (required)]],"")</f>
        <v/>
      </c>
    </row>
    <row r="827" spans="1:9">
      <c r="A827" s="332"/>
      <c r="B827" s="332"/>
      <c r="C827" s="332"/>
      <c r="D827" s="332"/>
      <c r="E827" s="332"/>
      <c r="F827" s="333"/>
      <c r="G827" s="334"/>
      <c r="H827" s="334"/>
      <c r="I827" s="389" t="str">
        <f>IFERROR(Table2[[#This Row],[Total private allowed amount for facility inpatient and outpatient services ($ millions) (required)]]/Table2[[#This Row],[Simulated Medicare allowed amount for facility inpatient and outpatient services ($ millions) (required)]],"")</f>
        <v/>
      </c>
    </row>
    <row r="828" spans="1:9">
      <c r="A828" s="332"/>
      <c r="B828" s="332"/>
      <c r="C828" s="332"/>
      <c r="D828" s="332"/>
      <c r="E828" s="332"/>
      <c r="F828" s="333"/>
      <c r="G828" s="334"/>
      <c r="H828" s="334"/>
      <c r="I828" s="389" t="str">
        <f>IFERROR(Table2[[#This Row],[Total private allowed amount for facility inpatient and outpatient services ($ millions) (required)]]/Table2[[#This Row],[Simulated Medicare allowed amount for facility inpatient and outpatient services ($ millions) (required)]],"")</f>
        <v/>
      </c>
    </row>
    <row r="829" spans="1:9">
      <c r="A829" s="332"/>
      <c r="B829" s="332"/>
      <c r="C829" s="332"/>
      <c r="D829" s="332"/>
      <c r="E829" s="332"/>
      <c r="F829" s="333"/>
      <c r="G829" s="334"/>
      <c r="H829" s="335"/>
      <c r="I829" s="389" t="str">
        <f>IFERROR(Table2[[#This Row],[Total private allowed amount for facility inpatient and outpatient services ($ millions) (required)]]/Table2[[#This Row],[Simulated Medicare allowed amount for facility inpatient and outpatient services ($ millions) (required)]],"")</f>
        <v/>
      </c>
    </row>
    <row r="830" spans="1:9">
      <c r="A830" s="332"/>
      <c r="B830" s="332"/>
      <c r="C830" s="332"/>
      <c r="D830" s="332"/>
      <c r="E830" s="332"/>
      <c r="F830" s="333"/>
      <c r="G830" s="334"/>
      <c r="H830" s="335"/>
      <c r="I830" s="389" t="str">
        <f>IFERROR(Table2[[#This Row],[Total private allowed amount for facility inpatient and outpatient services ($ millions) (required)]]/Table2[[#This Row],[Simulated Medicare allowed amount for facility inpatient and outpatient services ($ millions) (required)]],"")</f>
        <v/>
      </c>
    </row>
    <row r="831" spans="1:9">
      <c r="A831" s="332"/>
      <c r="B831" s="332"/>
      <c r="C831" s="332"/>
      <c r="D831" s="332"/>
      <c r="E831" s="332"/>
      <c r="F831" s="333"/>
      <c r="G831" s="334"/>
      <c r="H831" s="334"/>
      <c r="I831" s="389" t="str">
        <f>IFERROR(Table2[[#This Row],[Total private allowed amount for facility inpatient and outpatient services ($ millions) (required)]]/Table2[[#This Row],[Simulated Medicare allowed amount for facility inpatient and outpatient services ($ millions) (required)]],"")</f>
        <v/>
      </c>
    </row>
    <row r="832" spans="1:9">
      <c r="A832" s="332"/>
      <c r="B832" s="332"/>
      <c r="C832" s="332"/>
      <c r="D832" s="332"/>
      <c r="E832" s="332"/>
      <c r="F832" s="333"/>
      <c r="G832" s="334"/>
      <c r="H832" s="334"/>
      <c r="I832" s="389" t="str">
        <f>IFERROR(Table2[[#This Row],[Total private allowed amount for facility inpatient and outpatient services ($ millions) (required)]]/Table2[[#This Row],[Simulated Medicare allowed amount for facility inpatient and outpatient services ($ millions) (required)]],"")</f>
        <v/>
      </c>
    </row>
    <row r="833" spans="1:9">
      <c r="A833" s="332"/>
      <c r="B833" s="332"/>
      <c r="C833" s="332"/>
      <c r="D833" s="332"/>
      <c r="E833" s="332"/>
      <c r="F833" s="333"/>
      <c r="G833" s="334"/>
      <c r="H833" s="334"/>
      <c r="I833" s="389" t="str">
        <f>IFERROR(Table2[[#This Row],[Total private allowed amount for facility inpatient and outpatient services ($ millions) (required)]]/Table2[[#This Row],[Simulated Medicare allowed amount for facility inpatient and outpatient services ($ millions) (required)]],"")</f>
        <v/>
      </c>
    </row>
    <row r="834" spans="1:9">
      <c r="A834" s="332"/>
      <c r="B834" s="332"/>
      <c r="C834" s="332"/>
      <c r="D834" s="332"/>
      <c r="E834" s="332"/>
      <c r="F834" s="333"/>
      <c r="G834" s="335"/>
      <c r="H834" s="334"/>
      <c r="I834" s="389" t="str">
        <f>IFERROR(Table2[[#This Row],[Total private allowed amount for facility inpatient and outpatient services ($ millions) (required)]]/Table2[[#This Row],[Simulated Medicare allowed amount for facility inpatient and outpatient services ($ millions) (required)]],"")</f>
        <v/>
      </c>
    </row>
    <row r="835" spans="1:9">
      <c r="A835" s="332"/>
      <c r="B835" s="332"/>
      <c r="C835" s="332"/>
      <c r="D835" s="332"/>
      <c r="E835" s="332"/>
      <c r="F835" s="333"/>
      <c r="G835" s="335"/>
      <c r="H835" s="334"/>
      <c r="I835" s="389" t="str">
        <f>IFERROR(Table2[[#This Row],[Total private allowed amount for facility inpatient and outpatient services ($ millions) (required)]]/Table2[[#This Row],[Simulated Medicare allowed amount for facility inpatient and outpatient services ($ millions) (required)]],"")</f>
        <v/>
      </c>
    </row>
    <row r="836" spans="1:9">
      <c r="A836" s="332"/>
      <c r="B836" s="332"/>
      <c r="C836" s="332"/>
      <c r="D836" s="332"/>
      <c r="E836" s="332"/>
      <c r="F836" s="333"/>
      <c r="G836" s="334"/>
      <c r="H836" s="334"/>
      <c r="I836" s="389" t="str">
        <f>IFERROR(Table2[[#This Row],[Total private allowed amount for facility inpatient and outpatient services ($ millions) (required)]]/Table2[[#This Row],[Simulated Medicare allowed amount for facility inpatient and outpatient services ($ millions) (required)]],"")</f>
        <v/>
      </c>
    </row>
    <row r="837" spans="1:9">
      <c r="A837" s="332"/>
      <c r="B837" s="332"/>
      <c r="C837" s="332"/>
      <c r="D837" s="332"/>
      <c r="E837" s="332"/>
      <c r="F837" s="333"/>
      <c r="G837" s="334"/>
      <c r="H837" s="334"/>
      <c r="I837" s="389" t="str">
        <f>IFERROR(Table2[[#This Row],[Total private allowed amount for facility inpatient and outpatient services ($ millions) (required)]]/Table2[[#This Row],[Simulated Medicare allowed amount for facility inpatient and outpatient services ($ millions) (required)]],"")</f>
        <v/>
      </c>
    </row>
    <row r="838" spans="1:9">
      <c r="A838" s="332"/>
      <c r="B838" s="332"/>
      <c r="C838" s="332"/>
      <c r="D838" s="332"/>
      <c r="E838" s="332"/>
      <c r="F838" s="333"/>
      <c r="G838" s="334"/>
      <c r="H838" s="334"/>
      <c r="I838" s="389" t="str">
        <f>IFERROR(Table2[[#This Row],[Total private allowed amount for facility inpatient and outpatient services ($ millions) (required)]]/Table2[[#This Row],[Simulated Medicare allowed amount for facility inpatient and outpatient services ($ millions) (required)]],"")</f>
        <v/>
      </c>
    </row>
    <row r="839" spans="1:9">
      <c r="A839" s="332"/>
      <c r="B839" s="332"/>
      <c r="C839" s="332"/>
      <c r="D839" s="332"/>
      <c r="E839" s="332"/>
      <c r="F839" s="333"/>
      <c r="G839" s="334"/>
      <c r="H839" s="334"/>
      <c r="I839" s="389" t="str">
        <f>IFERROR(Table2[[#This Row],[Total private allowed amount for facility inpatient and outpatient services ($ millions) (required)]]/Table2[[#This Row],[Simulated Medicare allowed amount for facility inpatient and outpatient services ($ millions) (required)]],"")</f>
        <v/>
      </c>
    </row>
    <row r="840" spans="1:9">
      <c r="A840" s="332"/>
      <c r="B840" s="332"/>
      <c r="C840" s="332"/>
      <c r="D840" s="332"/>
      <c r="E840" s="332"/>
      <c r="F840" s="333"/>
      <c r="G840" s="334"/>
      <c r="H840" s="334"/>
      <c r="I840" s="389" t="str">
        <f>IFERROR(Table2[[#This Row],[Total private allowed amount for facility inpatient and outpatient services ($ millions) (required)]]/Table2[[#This Row],[Simulated Medicare allowed amount for facility inpatient and outpatient services ($ millions) (required)]],"")</f>
        <v/>
      </c>
    </row>
    <row r="841" spans="1:9">
      <c r="A841" s="332"/>
      <c r="B841" s="332"/>
      <c r="C841" s="332"/>
      <c r="D841" s="332"/>
      <c r="E841" s="332"/>
      <c r="F841" s="333"/>
      <c r="G841" s="334"/>
      <c r="H841" s="334"/>
      <c r="I841" s="389" t="str">
        <f>IFERROR(Table2[[#This Row],[Total private allowed amount for facility inpatient and outpatient services ($ millions) (required)]]/Table2[[#This Row],[Simulated Medicare allowed amount for facility inpatient and outpatient services ($ millions) (required)]],"")</f>
        <v/>
      </c>
    </row>
    <row r="842" spans="1:9">
      <c r="A842" s="332"/>
      <c r="B842" s="332"/>
      <c r="C842" s="332"/>
      <c r="D842" s="332"/>
      <c r="E842" s="332"/>
      <c r="F842" s="333"/>
      <c r="G842" s="334"/>
      <c r="H842" s="334"/>
      <c r="I842" s="389" t="str">
        <f>IFERROR(Table2[[#This Row],[Total private allowed amount for facility inpatient and outpatient services ($ millions) (required)]]/Table2[[#This Row],[Simulated Medicare allowed amount for facility inpatient and outpatient services ($ millions) (required)]],"")</f>
        <v/>
      </c>
    </row>
    <row r="843" spans="1:9">
      <c r="A843" s="332"/>
      <c r="B843" s="332"/>
      <c r="C843" s="332"/>
      <c r="D843" s="332"/>
      <c r="E843" s="332"/>
      <c r="F843" s="333"/>
      <c r="G843" s="334"/>
      <c r="H843" s="334"/>
      <c r="I843" s="389" t="str">
        <f>IFERROR(Table2[[#This Row],[Total private allowed amount for facility inpatient and outpatient services ($ millions) (required)]]/Table2[[#This Row],[Simulated Medicare allowed amount for facility inpatient and outpatient services ($ millions) (required)]],"")</f>
        <v/>
      </c>
    </row>
    <row r="844" spans="1:9">
      <c r="A844" s="332"/>
      <c r="B844" s="332"/>
      <c r="C844" s="332"/>
      <c r="D844" s="332"/>
      <c r="E844" s="332"/>
      <c r="F844" s="333"/>
      <c r="G844" s="334"/>
      <c r="H844" s="334"/>
      <c r="I844" s="389" t="str">
        <f>IFERROR(Table2[[#This Row],[Total private allowed amount for facility inpatient and outpatient services ($ millions) (required)]]/Table2[[#This Row],[Simulated Medicare allowed amount for facility inpatient and outpatient services ($ millions) (required)]],"")</f>
        <v/>
      </c>
    </row>
    <row r="845" spans="1:9">
      <c r="A845" s="332"/>
      <c r="B845" s="332"/>
      <c r="C845" s="332"/>
      <c r="D845" s="332"/>
      <c r="E845" s="332"/>
      <c r="F845" s="333"/>
      <c r="G845" s="334"/>
      <c r="H845" s="334"/>
      <c r="I845" s="389" t="str">
        <f>IFERROR(Table2[[#This Row],[Total private allowed amount for facility inpatient and outpatient services ($ millions) (required)]]/Table2[[#This Row],[Simulated Medicare allowed amount for facility inpatient and outpatient services ($ millions) (required)]],"")</f>
        <v/>
      </c>
    </row>
    <row r="846" spans="1:9">
      <c r="A846" s="332"/>
      <c r="B846" s="332"/>
      <c r="C846" s="332"/>
      <c r="D846" s="332"/>
      <c r="E846" s="332"/>
      <c r="F846" s="333"/>
      <c r="G846" s="334"/>
      <c r="H846" s="334"/>
      <c r="I846" s="389" t="str">
        <f>IFERROR(Table2[[#This Row],[Total private allowed amount for facility inpatient and outpatient services ($ millions) (required)]]/Table2[[#This Row],[Simulated Medicare allowed amount for facility inpatient and outpatient services ($ millions) (required)]],"")</f>
        <v/>
      </c>
    </row>
    <row r="847" spans="1:9">
      <c r="A847" s="332"/>
      <c r="B847" s="332"/>
      <c r="C847" s="332"/>
      <c r="D847" s="332"/>
      <c r="E847" s="332"/>
      <c r="F847" s="333"/>
      <c r="G847" s="334"/>
      <c r="H847" s="334"/>
      <c r="I847" s="389" t="str">
        <f>IFERROR(Table2[[#This Row],[Total private allowed amount for facility inpatient and outpatient services ($ millions) (required)]]/Table2[[#This Row],[Simulated Medicare allowed amount for facility inpatient and outpatient services ($ millions) (required)]],"")</f>
        <v/>
      </c>
    </row>
    <row r="848" spans="1:9">
      <c r="A848" s="332"/>
      <c r="B848" s="332"/>
      <c r="C848" s="332"/>
      <c r="D848" s="332"/>
      <c r="E848" s="332"/>
      <c r="F848" s="333"/>
      <c r="G848" s="334"/>
      <c r="H848" s="334"/>
      <c r="I848" s="389" t="str">
        <f>IFERROR(Table2[[#This Row],[Total private allowed amount for facility inpatient and outpatient services ($ millions) (required)]]/Table2[[#This Row],[Simulated Medicare allowed amount for facility inpatient and outpatient services ($ millions) (required)]],"")</f>
        <v/>
      </c>
    </row>
    <row r="849" spans="1:9">
      <c r="A849" s="332"/>
      <c r="B849" s="332"/>
      <c r="C849" s="332"/>
      <c r="D849" s="332"/>
      <c r="E849" s="332"/>
      <c r="F849" s="333"/>
      <c r="G849" s="334"/>
      <c r="H849" s="334"/>
      <c r="I849" s="389" t="str">
        <f>IFERROR(Table2[[#This Row],[Total private allowed amount for facility inpatient and outpatient services ($ millions) (required)]]/Table2[[#This Row],[Simulated Medicare allowed amount for facility inpatient and outpatient services ($ millions) (required)]],"")</f>
        <v/>
      </c>
    </row>
    <row r="850" spans="1:9">
      <c r="A850" s="332"/>
      <c r="B850" s="332"/>
      <c r="C850" s="332"/>
      <c r="D850" s="332"/>
      <c r="E850" s="332"/>
      <c r="F850" s="333"/>
      <c r="G850" s="334"/>
      <c r="H850" s="334"/>
      <c r="I850" s="389" t="str">
        <f>IFERROR(Table2[[#This Row],[Total private allowed amount for facility inpatient and outpatient services ($ millions) (required)]]/Table2[[#This Row],[Simulated Medicare allowed amount for facility inpatient and outpatient services ($ millions) (required)]],"")</f>
        <v/>
      </c>
    </row>
    <row r="851" spans="1:9">
      <c r="A851" s="332"/>
      <c r="B851" s="332"/>
      <c r="C851" s="332"/>
      <c r="D851" s="332"/>
      <c r="E851" s="332"/>
      <c r="F851" s="333"/>
      <c r="G851" s="334"/>
      <c r="H851" s="334"/>
      <c r="I851" s="389" t="str">
        <f>IFERROR(Table2[[#This Row],[Total private allowed amount for facility inpatient and outpatient services ($ millions) (required)]]/Table2[[#This Row],[Simulated Medicare allowed amount for facility inpatient and outpatient services ($ millions) (required)]],"")</f>
        <v/>
      </c>
    </row>
    <row r="852" spans="1:9">
      <c r="A852" s="332"/>
      <c r="B852" s="332"/>
      <c r="C852" s="332"/>
      <c r="D852" s="332"/>
      <c r="E852" s="332"/>
      <c r="F852" s="333"/>
      <c r="G852" s="334"/>
      <c r="H852" s="334"/>
      <c r="I852" s="389" t="str">
        <f>IFERROR(Table2[[#This Row],[Total private allowed amount for facility inpatient and outpatient services ($ millions) (required)]]/Table2[[#This Row],[Simulated Medicare allowed amount for facility inpatient and outpatient services ($ millions) (required)]],"")</f>
        <v/>
      </c>
    </row>
    <row r="853" spans="1:9">
      <c r="A853" s="332"/>
      <c r="B853" s="332"/>
      <c r="C853" s="332"/>
      <c r="D853" s="332"/>
      <c r="E853" s="332"/>
      <c r="F853" s="333"/>
      <c r="G853" s="336"/>
      <c r="H853" s="336"/>
      <c r="I853" s="389" t="str">
        <f>IFERROR(Table2[[#This Row],[Total private allowed amount for facility inpatient and outpatient services ($ millions) (required)]]/Table2[[#This Row],[Simulated Medicare allowed amount for facility inpatient and outpatient services ($ millions) (required)]],"")</f>
        <v/>
      </c>
    </row>
    <row r="854" spans="1:9">
      <c r="A854" s="332"/>
      <c r="B854" s="332"/>
      <c r="C854" s="332"/>
      <c r="D854" s="332"/>
      <c r="E854" s="332"/>
      <c r="F854" s="333"/>
      <c r="G854" s="334"/>
      <c r="H854" s="334"/>
      <c r="I854" s="389" t="str">
        <f>IFERROR(Table2[[#This Row],[Total private allowed amount for facility inpatient and outpatient services ($ millions) (required)]]/Table2[[#This Row],[Simulated Medicare allowed amount for facility inpatient and outpatient services ($ millions) (required)]],"")</f>
        <v/>
      </c>
    </row>
    <row r="855" spans="1:9">
      <c r="A855" s="332"/>
      <c r="B855" s="332"/>
      <c r="C855" s="332"/>
      <c r="D855" s="332"/>
      <c r="E855" s="332"/>
      <c r="F855" s="333"/>
      <c r="G855" s="334"/>
      <c r="H855" s="334"/>
      <c r="I855" s="389" t="str">
        <f>IFERROR(Table2[[#This Row],[Total private allowed amount for facility inpatient and outpatient services ($ millions) (required)]]/Table2[[#This Row],[Simulated Medicare allowed amount for facility inpatient and outpatient services ($ millions) (required)]],"")</f>
        <v/>
      </c>
    </row>
    <row r="856" spans="1:9">
      <c r="A856" s="332"/>
      <c r="B856" s="332"/>
      <c r="C856" s="332"/>
      <c r="D856" s="332"/>
      <c r="E856" s="332"/>
      <c r="F856" s="333"/>
      <c r="G856" s="334"/>
      <c r="H856" s="334"/>
      <c r="I856" s="389" t="str">
        <f>IFERROR(Table2[[#This Row],[Total private allowed amount for facility inpatient and outpatient services ($ millions) (required)]]/Table2[[#This Row],[Simulated Medicare allowed amount for facility inpatient and outpatient services ($ millions) (required)]],"")</f>
        <v/>
      </c>
    </row>
    <row r="857" spans="1:9">
      <c r="A857" s="332"/>
      <c r="B857" s="332"/>
      <c r="C857" s="332"/>
      <c r="D857" s="332"/>
      <c r="E857" s="332"/>
      <c r="F857" s="333"/>
      <c r="G857" s="335"/>
      <c r="H857" s="334"/>
      <c r="I857" s="389" t="str">
        <f>IFERROR(Table2[[#This Row],[Total private allowed amount for facility inpatient and outpatient services ($ millions) (required)]]/Table2[[#This Row],[Simulated Medicare allowed amount for facility inpatient and outpatient services ($ millions) (required)]],"")</f>
        <v/>
      </c>
    </row>
    <row r="858" spans="1:9">
      <c r="A858" s="332"/>
      <c r="B858" s="332"/>
      <c r="C858" s="332"/>
      <c r="D858" s="332"/>
      <c r="E858" s="332"/>
      <c r="F858" s="333"/>
      <c r="G858" s="336"/>
      <c r="H858" s="336"/>
      <c r="I858" s="389" t="str">
        <f>IFERROR(Table2[[#This Row],[Total private allowed amount for facility inpatient and outpatient services ($ millions) (required)]]/Table2[[#This Row],[Simulated Medicare allowed amount for facility inpatient and outpatient services ($ millions) (required)]],"")</f>
        <v/>
      </c>
    </row>
    <row r="859" spans="1:9">
      <c r="A859" s="332"/>
      <c r="B859" s="332"/>
      <c r="C859" s="332"/>
      <c r="D859" s="332"/>
      <c r="E859" s="332"/>
      <c r="F859" s="333"/>
      <c r="G859" s="336"/>
      <c r="H859" s="336"/>
      <c r="I859" s="389" t="str">
        <f>IFERROR(Table2[[#This Row],[Total private allowed amount for facility inpatient and outpatient services ($ millions) (required)]]/Table2[[#This Row],[Simulated Medicare allowed amount for facility inpatient and outpatient services ($ millions) (required)]],"")</f>
        <v/>
      </c>
    </row>
    <row r="860" spans="1:9">
      <c r="A860" s="332"/>
      <c r="B860" s="332"/>
      <c r="C860" s="332"/>
      <c r="D860" s="332"/>
      <c r="E860" s="332"/>
      <c r="F860" s="333"/>
      <c r="G860" s="334"/>
      <c r="H860" s="334"/>
      <c r="I860" s="389" t="str">
        <f>IFERROR(Table2[[#This Row],[Total private allowed amount for facility inpatient and outpatient services ($ millions) (required)]]/Table2[[#This Row],[Simulated Medicare allowed amount for facility inpatient and outpatient services ($ millions) (required)]],"")</f>
        <v/>
      </c>
    </row>
    <row r="861" spans="1:9">
      <c r="A861" s="332"/>
      <c r="B861" s="332"/>
      <c r="C861" s="332"/>
      <c r="D861" s="332"/>
      <c r="E861" s="332"/>
      <c r="F861" s="333"/>
      <c r="G861" s="334"/>
      <c r="H861" s="334"/>
      <c r="I861" s="389" t="str">
        <f>IFERROR(Table2[[#This Row],[Total private allowed amount for facility inpatient and outpatient services ($ millions) (required)]]/Table2[[#This Row],[Simulated Medicare allowed amount for facility inpatient and outpatient services ($ millions) (required)]],"")</f>
        <v/>
      </c>
    </row>
    <row r="862" spans="1:9">
      <c r="A862" s="332"/>
      <c r="B862" s="332"/>
      <c r="C862" s="332"/>
      <c r="D862" s="332"/>
      <c r="E862" s="332"/>
      <c r="F862" s="333"/>
      <c r="G862" s="334"/>
      <c r="H862" s="334"/>
      <c r="I862" s="389" t="str">
        <f>IFERROR(Table2[[#This Row],[Total private allowed amount for facility inpatient and outpatient services ($ millions) (required)]]/Table2[[#This Row],[Simulated Medicare allowed amount for facility inpatient and outpatient services ($ millions) (required)]],"")</f>
        <v/>
      </c>
    </row>
    <row r="863" spans="1:9">
      <c r="A863" s="332"/>
      <c r="B863" s="332"/>
      <c r="C863" s="332"/>
      <c r="D863" s="332"/>
      <c r="E863" s="332"/>
      <c r="F863" s="333"/>
      <c r="G863" s="334"/>
      <c r="H863" s="334"/>
      <c r="I863" s="389" t="str">
        <f>IFERROR(Table2[[#This Row],[Total private allowed amount for facility inpatient and outpatient services ($ millions) (required)]]/Table2[[#This Row],[Simulated Medicare allowed amount for facility inpatient and outpatient services ($ millions) (required)]],"")</f>
        <v/>
      </c>
    </row>
    <row r="864" spans="1:9">
      <c r="A864" s="332"/>
      <c r="B864" s="332"/>
      <c r="C864" s="332"/>
      <c r="D864" s="332"/>
      <c r="E864" s="332"/>
      <c r="F864" s="333"/>
      <c r="G864" s="334"/>
      <c r="H864" s="334"/>
      <c r="I864" s="389" t="str">
        <f>IFERROR(Table2[[#This Row],[Total private allowed amount for facility inpatient and outpatient services ($ millions) (required)]]/Table2[[#This Row],[Simulated Medicare allowed amount for facility inpatient and outpatient services ($ millions) (required)]],"")</f>
        <v/>
      </c>
    </row>
    <row r="865" spans="1:9">
      <c r="A865" s="332"/>
      <c r="B865" s="332"/>
      <c r="C865" s="332"/>
      <c r="D865" s="332"/>
      <c r="E865" s="332"/>
      <c r="F865" s="333"/>
      <c r="G865" s="334"/>
      <c r="H865" s="334"/>
      <c r="I865" s="389" t="str">
        <f>IFERROR(Table2[[#This Row],[Total private allowed amount for facility inpatient and outpatient services ($ millions) (required)]]/Table2[[#This Row],[Simulated Medicare allowed amount for facility inpatient and outpatient services ($ millions) (required)]],"")</f>
        <v/>
      </c>
    </row>
    <row r="866" spans="1:9">
      <c r="A866" s="332"/>
      <c r="B866" s="332"/>
      <c r="C866" s="332"/>
      <c r="D866" s="332"/>
      <c r="E866" s="332"/>
      <c r="F866" s="333"/>
      <c r="G866" s="334"/>
      <c r="H866" s="334"/>
      <c r="I866" s="389" t="str">
        <f>IFERROR(Table2[[#This Row],[Total private allowed amount for facility inpatient and outpatient services ($ millions) (required)]]/Table2[[#This Row],[Simulated Medicare allowed amount for facility inpatient and outpatient services ($ millions) (required)]],"")</f>
        <v/>
      </c>
    </row>
    <row r="867" spans="1:9">
      <c r="A867" s="332"/>
      <c r="B867" s="332"/>
      <c r="C867" s="332"/>
      <c r="D867" s="332"/>
      <c r="E867" s="332"/>
      <c r="F867" s="333"/>
      <c r="G867" s="336"/>
      <c r="H867" s="336"/>
      <c r="I867" s="389" t="str">
        <f>IFERROR(Table2[[#This Row],[Total private allowed amount for facility inpatient and outpatient services ($ millions) (required)]]/Table2[[#This Row],[Simulated Medicare allowed amount for facility inpatient and outpatient services ($ millions) (required)]],"")</f>
        <v/>
      </c>
    </row>
    <row r="868" spans="1:9">
      <c r="A868" s="332"/>
      <c r="B868" s="332"/>
      <c r="C868" s="332"/>
      <c r="D868" s="332"/>
      <c r="E868" s="332"/>
      <c r="F868" s="333"/>
      <c r="G868" s="334"/>
      <c r="H868" s="334"/>
      <c r="I868" s="389" t="str">
        <f>IFERROR(Table2[[#This Row],[Total private allowed amount for facility inpatient and outpatient services ($ millions) (required)]]/Table2[[#This Row],[Simulated Medicare allowed amount for facility inpatient and outpatient services ($ millions) (required)]],"")</f>
        <v/>
      </c>
    </row>
    <row r="869" spans="1:9">
      <c r="A869" s="332"/>
      <c r="B869" s="332"/>
      <c r="C869" s="332"/>
      <c r="D869" s="332"/>
      <c r="E869" s="332"/>
      <c r="F869" s="333"/>
      <c r="G869" s="334"/>
      <c r="H869" s="334"/>
      <c r="I869" s="389" t="str">
        <f>IFERROR(Table2[[#This Row],[Total private allowed amount for facility inpatient and outpatient services ($ millions) (required)]]/Table2[[#This Row],[Simulated Medicare allowed amount for facility inpatient and outpatient services ($ millions) (required)]],"")</f>
        <v/>
      </c>
    </row>
    <row r="870" spans="1:9">
      <c r="A870" s="332"/>
      <c r="B870" s="332"/>
      <c r="C870" s="332"/>
      <c r="D870" s="332"/>
      <c r="E870" s="332"/>
      <c r="F870" s="333"/>
      <c r="G870" s="334"/>
      <c r="H870" s="334"/>
      <c r="I870" s="389" t="str">
        <f>IFERROR(Table2[[#This Row],[Total private allowed amount for facility inpatient and outpatient services ($ millions) (required)]]/Table2[[#This Row],[Simulated Medicare allowed amount for facility inpatient and outpatient services ($ millions) (required)]],"")</f>
        <v/>
      </c>
    </row>
    <row r="871" spans="1:9">
      <c r="A871" s="332"/>
      <c r="B871" s="332"/>
      <c r="C871" s="332"/>
      <c r="D871" s="332"/>
      <c r="E871" s="332"/>
      <c r="F871" s="333"/>
      <c r="G871" s="336"/>
      <c r="H871" s="336"/>
      <c r="I871" s="389" t="str">
        <f>IFERROR(Table2[[#This Row],[Total private allowed amount for facility inpatient and outpatient services ($ millions) (required)]]/Table2[[#This Row],[Simulated Medicare allowed amount for facility inpatient and outpatient services ($ millions) (required)]],"")</f>
        <v/>
      </c>
    </row>
    <row r="872" spans="1:9">
      <c r="A872" s="332"/>
      <c r="B872" s="332"/>
      <c r="C872" s="332"/>
      <c r="D872" s="332"/>
      <c r="E872" s="332"/>
      <c r="F872" s="333"/>
      <c r="G872" s="334"/>
      <c r="H872" s="334"/>
      <c r="I872" s="389" t="str">
        <f>IFERROR(Table2[[#This Row],[Total private allowed amount for facility inpatient and outpatient services ($ millions) (required)]]/Table2[[#This Row],[Simulated Medicare allowed amount for facility inpatient and outpatient services ($ millions) (required)]],"")</f>
        <v/>
      </c>
    </row>
    <row r="873" spans="1:9">
      <c r="A873" s="332"/>
      <c r="B873" s="332"/>
      <c r="C873" s="332"/>
      <c r="D873" s="332"/>
      <c r="E873" s="332"/>
      <c r="F873" s="333"/>
      <c r="G873" s="336"/>
      <c r="H873" s="336"/>
      <c r="I873" s="389" t="str">
        <f>IFERROR(Table2[[#This Row],[Total private allowed amount for facility inpatient and outpatient services ($ millions) (required)]]/Table2[[#This Row],[Simulated Medicare allowed amount for facility inpatient and outpatient services ($ millions) (required)]],"")</f>
        <v/>
      </c>
    </row>
    <row r="874" spans="1:9">
      <c r="A874" s="332"/>
      <c r="B874" s="332"/>
      <c r="C874" s="332"/>
      <c r="D874" s="332"/>
      <c r="E874" s="332"/>
      <c r="F874" s="333"/>
      <c r="G874" s="336"/>
      <c r="H874" s="336"/>
      <c r="I874" s="389" t="str">
        <f>IFERROR(Table2[[#This Row],[Total private allowed amount for facility inpatient and outpatient services ($ millions) (required)]]/Table2[[#This Row],[Simulated Medicare allowed amount for facility inpatient and outpatient services ($ millions) (required)]],"")</f>
        <v/>
      </c>
    </row>
    <row r="875" spans="1:9">
      <c r="A875" s="332"/>
      <c r="B875" s="332"/>
      <c r="C875" s="332"/>
      <c r="D875" s="332"/>
      <c r="E875" s="332"/>
      <c r="F875" s="333"/>
      <c r="G875" s="335"/>
      <c r="H875" s="334"/>
      <c r="I875" s="389" t="str">
        <f>IFERROR(Table2[[#This Row],[Total private allowed amount for facility inpatient and outpatient services ($ millions) (required)]]/Table2[[#This Row],[Simulated Medicare allowed amount for facility inpatient and outpatient services ($ millions) (required)]],"")</f>
        <v/>
      </c>
    </row>
    <row r="876" spans="1:9">
      <c r="A876" s="332"/>
      <c r="B876" s="332"/>
      <c r="C876" s="332"/>
      <c r="D876" s="332"/>
      <c r="E876" s="332"/>
      <c r="F876" s="333"/>
      <c r="G876" s="334"/>
      <c r="H876" s="335"/>
      <c r="I876" s="389" t="str">
        <f>IFERROR(Table2[[#This Row],[Total private allowed amount for facility inpatient and outpatient services ($ millions) (required)]]/Table2[[#This Row],[Simulated Medicare allowed amount for facility inpatient and outpatient services ($ millions) (required)]],"")</f>
        <v/>
      </c>
    </row>
    <row r="877" spans="1:9">
      <c r="A877" s="332"/>
      <c r="B877" s="332"/>
      <c r="C877" s="332"/>
      <c r="D877" s="332"/>
      <c r="E877" s="332"/>
      <c r="F877" s="333"/>
      <c r="G877" s="334"/>
      <c r="H877" s="334"/>
      <c r="I877" s="389" t="str">
        <f>IFERROR(Table2[[#This Row],[Total private allowed amount for facility inpatient and outpatient services ($ millions) (required)]]/Table2[[#This Row],[Simulated Medicare allowed amount for facility inpatient and outpatient services ($ millions) (required)]],"")</f>
        <v/>
      </c>
    </row>
    <row r="878" spans="1:9">
      <c r="A878" s="332"/>
      <c r="B878" s="332"/>
      <c r="C878" s="332"/>
      <c r="D878" s="332"/>
      <c r="E878" s="332"/>
      <c r="F878" s="333"/>
      <c r="G878" s="336"/>
      <c r="H878" s="336"/>
      <c r="I878" s="389" t="str">
        <f>IFERROR(Table2[[#This Row],[Total private allowed amount for facility inpatient and outpatient services ($ millions) (required)]]/Table2[[#This Row],[Simulated Medicare allowed amount for facility inpatient and outpatient services ($ millions) (required)]],"")</f>
        <v/>
      </c>
    </row>
    <row r="879" spans="1:9">
      <c r="A879" s="332"/>
      <c r="B879" s="332"/>
      <c r="C879" s="332"/>
      <c r="D879" s="332"/>
      <c r="E879" s="332"/>
      <c r="F879" s="333"/>
      <c r="G879" s="336"/>
      <c r="H879" s="336"/>
      <c r="I879" s="389" t="str">
        <f>IFERROR(Table2[[#This Row],[Total private allowed amount for facility inpatient and outpatient services ($ millions) (required)]]/Table2[[#This Row],[Simulated Medicare allowed amount for facility inpatient and outpatient services ($ millions) (required)]],"")</f>
        <v/>
      </c>
    </row>
    <row r="880" spans="1:9">
      <c r="A880" s="332"/>
      <c r="B880" s="332"/>
      <c r="C880" s="332"/>
      <c r="D880" s="332"/>
      <c r="E880" s="332"/>
      <c r="F880" s="333"/>
      <c r="G880" s="336"/>
      <c r="H880" s="336"/>
      <c r="I880" s="389" t="str">
        <f>IFERROR(Table2[[#This Row],[Total private allowed amount for facility inpatient and outpatient services ($ millions) (required)]]/Table2[[#This Row],[Simulated Medicare allowed amount for facility inpatient and outpatient services ($ millions) (required)]],"")</f>
        <v/>
      </c>
    </row>
    <row r="881" spans="1:9">
      <c r="A881" s="332"/>
      <c r="B881" s="332"/>
      <c r="C881" s="332"/>
      <c r="D881" s="332"/>
      <c r="E881" s="332"/>
      <c r="F881" s="333"/>
      <c r="G881" s="334"/>
      <c r="H881" s="334"/>
      <c r="I881" s="389" t="str">
        <f>IFERROR(Table2[[#This Row],[Total private allowed amount for facility inpatient and outpatient services ($ millions) (required)]]/Table2[[#This Row],[Simulated Medicare allowed amount for facility inpatient and outpatient services ($ millions) (required)]],"")</f>
        <v/>
      </c>
    </row>
    <row r="882" spans="1:9">
      <c r="A882" s="332"/>
      <c r="B882" s="332"/>
      <c r="C882" s="332"/>
      <c r="D882" s="332"/>
      <c r="E882" s="332"/>
      <c r="F882" s="333"/>
      <c r="G882" s="334"/>
      <c r="H882" s="334"/>
      <c r="I882" s="389" t="str">
        <f>IFERROR(Table2[[#This Row],[Total private allowed amount for facility inpatient and outpatient services ($ millions) (required)]]/Table2[[#This Row],[Simulated Medicare allowed amount for facility inpatient and outpatient services ($ millions) (required)]],"")</f>
        <v/>
      </c>
    </row>
    <row r="883" spans="1:9">
      <c r="A883" s="332"/>
      <c r="B883" s="332"/>
      <c r="C883" s="332"/>
      <c r="D883" s="332"/>
      <c r="E883" s="332"/>
      <c r="F883" s="333"/>
      <c r="G883" s="334"/>
      <c r="H883" s="334"/>
      <c r="I883" s="389" t="str">
        <f>IFERROR(Table2[[#This Row],[Total private allowed amount for facility inpatient and outpatient services ($ millions) (required)]]/Table2[[#This Row],[Simulated Medicare allowed amount for facility inpatient and outpatient services ($ millions) (required)]],"")</f>
        <v/>
      </c>
    </row>
    <row r="884" spans="1:9">
      <c r="A884" s="332"/>
      <c r="B884" s="332"/>
      <c r="C884" s="332"/>
      <c r="D884" s="332"/>
      <c r="E884" s="332"/>
      <c r="F884" s="333"/>
      <c r="G884" s="334"/>
      <c r="H884" s="334"/>
      <c r="I884" s="389" t="str">
        <f>IFERROR(Table2[[#This Row],[Total private allowed amount for facility inpatient and outpatient services ($ millions) (required)]]/Table2[[#This Row],[Simulated Medicare allowed amount for facility inpatient and outpatient services ($ millions) (required)]],"")</f>
        <v/>
      </c>
    </row>
    <row r="885" spans="1:9">
      <c r="A885" s="332"/>
      <c r="B885" s="332"/>
      <c r="C885" s="332"/>
      <c r="D885" s="332"/>
      <c r="E885" s="332"/>
      <c r="F885" s="333"/>
      <c r="G885" s="334"/>
      <c r="H885" s="334"/>
      <c r="I885" s="389" t="str">
        <f>IFERROR(Table2[[#This Row],[Total private allowed amount for facility inpatient and outpatient services ($ millions) (required)]]/Table2[[#This Row],[Simulated Medicare allowed amount for facility inpatient and outpatient services ($ millions) (required)]],"")</f>
        <v/>
      </c>
    </row>
    <row r="886" spans="1:9">
      <c r="A886" s="332"/>
      <c r="B886" s="332"/>
      <c r="C886" s="332"/>
      <c r="D886" s="332"/>
      <c r="E886" s="332"/>
      <c r="F886" s="333"/>
      <c r="G886" s="334"/>
      <c r="H886" s="334"/>
      <c r="I886" s="389" t="str">
        <f>IFERROR(Table2[[#This Row],[Total private allowed amount for facility inpatient and outpatient services ($ millions) (required)]]/Table2[[#This Row],[Simulated Medicare allowed amount for facility inpatient and outpatient services ($ millions) (required)]],"")</f>
        <v/>
      </c>
    </row>
    <row r="887" spans="1:9">
      <c r="A887" s="332"/>
      <c r="B887" s="332"/>
      <c r="C887" s="332"/>
      <c r="D887" s="332"/>
      <c r="E887" s="332"/>
      <c r="F887" s="333"/>
      <c r="G887" s="334"/>
      <c r="H887" s="334"/>
      <c r="I887" s="389" t="str">
        <f>IFERROR(Table2[[#This Row],[Total private allowed amount for facility inpatient and outpatient services ($ millions) (required)]]/Table2[[#This Row],[Simulated Medicare allowed amount for facility inpatient and outpatient services ($ millions) (required)]],"")</f>
        <v/>
      </c>
    </row>
    <row r="888" spans="1:9">
      <c r="A888" s="332"/>
      <c r="B888" s="332"/>
      <c r="C888" s="332"/>
      <c r="D888" s="332"/>
      <c r="E888" s="332"/>
      <c r="F888" s="333"/>
      <c r="G888" s="336"/>
      <c r="H888" s="336"/>
      <c r="I888" s="389" t="str">
        <f>IFERROR(Table2[[#This Row],[Total private allowed amount for facility inpatient and outpatient services ($ millions) (required)]]/Table2[[#This Row],[Simulated Medicare allowed amount for facility inpatient and outpatient services ($ millions) (required)]],"")</f>
        <v/>
      </c>
    </row>
    <row r="889" spans="1:9">
      <c r="A889" s="332"/>
      <c r="B889" s="332"/>
      <c r="C889" s="332"/>
      <c r="D889" s="332"/>
      <c r="E889" s="332"/>
      <c r="F889" s="333"/>
      <c r="G889" s="334"/>
      <c r="H889" s="335"/>
      <c r="I889" s="389" t="str">
        <f>IFERROR(Table2[[#This Row],[Total private allowed amount for facility inpatient and outpatient services ($ millions) (required)]]/Table2[[#This Row],[Simulated Medicare allowed amount for facility inpatient and outpatient services ($ millions) (required)]],"")</f>
        <v/>
      </c>
    </row>
    <row r="890" spans="1:9">
      <c r="A890" s="332"/>
      <c r="B890" s="332"/>
      <c r="C890" s="332"/>
      <c r="D890" s="332"/>
      <c r="E890" s="332"/>
      <c r="F890" s="333"/>
      <c r="G890" s="336"/>
      <c r="H890" s="336"/>
      <c r="I890" s="389" t="str">
        <f>IFERROR(Table2[[#This Row],[Total private allowed amount for facility inpatient and outpatient services ($ millions) (required)]]/Table2[[#This Row],[Simulated Medicare allowed amount for facility inpatient and outpatient services ($ millions) (required)]],"")</f>
        <v/>
      </c>
    </row>
    <row r="891" spans="1:9">
      <c r="A891" s="332"/>
      <c r="B891" s="332"/>
      <c r="C891" s="332"/>
      <c r="D891" s="332"/>
      <c r="E891" s="332"/>
      <c r="F891" s="333"/>
      <c r="G891" s="336"/>
      <c r="H891" s="336"/>
      <c r="I891" s="389" t="str">
        <f>IFERROR(Table2[[#This Row],[Total private allowed amount for facility inpatient and outpatient services ($ millions) (required)]]/Table2[[#This Row],[Simulated Medicare allowed amount for facility inpatient and outpatient services ($ millions) (required)]],"")</f>
        <v/>
      </c>
    </row>
    <row r="892" spans="1:9">
      <c r="A892" s="332"/>
      <c r="B892" s="332"/>
      <c r="C892" s="332"/>
      <c r="D892" s="332"/>
      <c r="E892" s="332"/>
      <c r="F892" s="333"/>
      <c r="G892" s="334"/>
      <c r="H892" s="334"/>
      <c r="I892" s="389" t="str">
        <f>IFERROR(Table2[[#This Row],[Total private allowed amount for facility inpatient and outpatient services ($ millions) (required)]]/Table2[[#This Row],[Simulated Medicare allowed amount for facility inpatient and outpatient services ($ millions) (required)]],"")</f>
        <v/>
      </c>
    </row>
    <row r="893" spans="1:9">
      <c r="A893" s="332"/>
      <c r="B893" s="332"/>
      <c r="C893" s="332"/>
      <c r="D893" s="332"/>
      <c r="E893" s="332"/>
      <c r="F893" s="333"/>
      <c r="G893" s="335"/>
      <c r="H893" s="334"/>
      <c r="I893" s="389" t="str">
        <f>IFERROR(Table2[[#This Row],[Total private allowed amount for facility inpatient and outpatient services ($ millions) (required)]]/Table2[[#This Row],[Simulated Medicare allowed amount for facility inpatient and outpatient services ($ millions) (required)]],"")</f>
        <v/>
      </c>
    </row>
    <row r="894" spans="1:9">
      <c r="A894" s="332"/>
      <c r="B894" s="332"/>
      <c r="C894" s="332"/>
      <c r="D894" s="332"/>
      <c r="E894" s="332"/>
      <c r="F894" s="333"/>
      <c r="G894" s="334"/>
      <c r="H894" s="334"/>
      <c r="I894" s="389" t="str">
        <f>IFERROR(Table2[[#This Row],[Total private allowed amount for facility inpatient and outpatient services ($ millions) (required)]]/Table2[[#This Row],[Simulated Medicare allowed amount for facility inpatient and outpatient services ($ millions) (required)]],"")</f>
        <v/>
      </c>
    </row>
    <row r="895" spans="1:9">
      <c r="A895" s="332"/>
      <c r="B895" s="332"/>
      <c r="C895" s="332"/>
      <c r="D895" s="332"/>
      <c r="E895" s="332"/>
      <c r="F895" s="333"/>
      <c r="G895" s="336"/>
      <c r="H895" s="336"/>
      <c r="I895" s="389" t="str">
        <f>IFERROR(Table2[[#This Row],[Total private allowed amount for facility inpatient and outpatient services ($ millions) (required)]]/Table2[[#This Row],[Simulated Medicare allowed amount for facility inpatient and outpatient services ($ millions) (required)]],"")</f>
        <v/>
      </c>
    </row>
    <row r="896" spans="1:9">
      <c r="A896" s="332"/>
      <c r="B896" s="332"/>
      <c r="C896" s="332"/>
      <c r="D896" s="332"/>
      <c r="E896" s="332"/>
      <c r="F896" s="333"/>
      <c r="G896" s="336"/>
      <c r="H896" s="334"/>
      <c r="I896" s="389" t="str">
        <f>IFERROR(Table2[[#This Row],[Total private allowed amount for facility inpatient and outpatient services ($ millions) (required)]]/Table2[[#This Row],[Simulated Medicare allowed amount for facility inpatient and outpatient services ($ millions) (required)]],"")</f>
        <v/>
      </c>
    </row>
    <row r="897" spans="1:9">
      <c r="A897" s="332"/>
      <c r="B897" s="332"/>
      <c r="C897" s="332"/>
      <c r="D897" s="332"/>
      <c r="E897" s="332"/>
      <c r="F897" s="333"/>
      <c r="G897" s="334"/>
      <c r="H897" s="334"/>
      <c r="I897" s="389" t="str">
        <f>IFERROR(Table2[[#This Row],[Total private allowed amount for facility inpatient and outpatient services ($ millions) (required)]]/Table2[[#This Row],[Simulated Medicare allowed amount for facility inpatient and outpatient services ($ millions) (required)]],"")</f>
        <v/>
      </c>
    </row>
    <row r="898" spans="1:9">
      <c r="A898" s="332"/>
      <c r="B898" s="332"/>
      <c r="C898" s="332"/>
      <c r="D898" s="332"/>
      <c r="E898" s="332"/>
      <c r="F898" s="333"/>
      <c r="G898" s="336"/>
      <c r="H898" s="335"/>
      <c r="I898" s="389" t="str">
        <f>IFERROR(Table2[[#This Row],[Total private allowed amount for facility inpatient and outpatient services ($ millions) (required)]]/Table2[[#This Row],[Simulated Medicare allowed amount for facility inpatient and outpatient services ($ millions) (required)]],"")</f>
        <v/>
      </c>
    </row>
    <row r="899" spans="1:9">
      <c r="A899" s="332"/>
      <c r="B899" s="332"/>
      <c r="C899" s="332"/>
      <c r="D899" s="332"/>
      <c r="E899" s="332"/>
      <c r="F899" s="333"/>
      <c r="G899" s="334"/>
      <c r="H899" s="334"/>
      <c r="I899" s="389" t="str">
        <f>IFERROR(Table2[[#This Row],[Total private allowed amount for facility inpatient and outpatient services ($ millions) (required)]]/Table2[[#This Row],[Simulated Medicare allowed amount for facility inpatient and outpatient services ($ millions) (required)]],"")</f>
        <v/>
      </c>
    </row>
    <row r="900" spans="1:9">
      <c r="A900" s="332"/>
      <c r="B900" s="332"/>
      <c r="C900" s="332"/>
      <c r="D900" s="332"/>
      <c r="E900" s="332"/>
      <c r="F900" s="333"/>
      <c r="G900" s="334"/>
      <c r="H900" s="334"/>
      <c r="I900" s="389" t="str">
        <f>IFERROR(Table2[[#This Row],[Total private allowed amount for facility inpatient and outpatient services ($ millions) (required)]]/Table2[[#This Row],[Simulated Medicare allowed amount for facility inpatient and outpatient services ($ millions) (required)]],"")</f>
        <v/>
      </c>
    </row>
    <row r="901" spans="1:9">
      <c r="A901" s="332"/>
      <c r="B901" s="332"/>
      <c r="C901" s="332"/>
      <c r="D901" s="332"/>
      <c r="E901" s="332"/>
      <c r="F901" s="333"/>
      <c r="G901" s="334"/>
      <c r="H901" s="334"/>
      <c r="I901" s="389" t="str">
        <f>IFERROR(Table2[[#This Row],[Total private allowed amount for facility inpatient and outpatient services ($ millions) (required)]]/Table2[[#This Row],[Simulated Medicare allowed amount for facility inpatient and outpatient services ($ millions) (required)]],"")</f>
        <v/>
      </c>
    </row>
    <row r="902" spans="1:9">
      <c r="A902" s="332"/>
      <c r="B902" s="332"/>
      <c r="C902" s="332"/>
      <c r="D902" s="332"/>
      <c r="E902" s="332"/>
      <c r="F902" s="333"/>
      <c r="G902" s="336"/>
      <c r="H902" s="336"/>
      <c r="I902" s="389" t="str">
        <f>IFERROR(Table2[[#This Row],[Total private allowed amount for facility inpatient and outpatient services ($ millions) (required)]]/Table2[[#This Row],[Simulated Medicare allowed amount for facility inpatient and outpatient services ($ millions) (required)]],"")</f>
        <v/>
      </c>
    </row>
    <row r="903" spans="1:9">
      <c r="A903" s="332"/>
      <c r="B903" s="332"/>
      <c r="C903" s="332"/>
      <c r="D903" s="332"/>
      <c r="E903" s="332"/>
      <c r="F903" s="333"/>
      <c r="G903" s="334"/>
      <c r="H903" s="334"/>
      <c r="I903" s="389" t="str">
        <f>IFERROR(Table2[[#This Row],[Total private allowed amount for facility inpatient and outpatient services ($ millions) (required)]]/Table2[[#This Row],[Simulated Medicare allowed amount for facility inpatient and outpatient services ($ millions) (required)]],"")</f>
        <v/>
      </c>
    </row>
    <row r="904" spans="1:9">
      <c r="A904" s="332"/>
      <c r="B904" s="332"/>
      <c r="C904" s="332"/>
      <c r="D904" s="332"/>
      <c r="E904" s="332"/>
      <c r="F904" s="333"/>
      <c r="G904" s="334"/>
      <c r="H904" s="334"/>
      <c r="I904" s="389" t="str">
        <f>IFERROR(Table2[[#This Row],[Total private allowed amount for facility inpatient and outpatient services ($ millions) (required)]]/Table2[[#This Row],[Simulated Medicare allowed amount for facility inpatient and outpatient services ($ millions) (required)]],"")</f>
        <v/>
      </c>
    </row>
    <row r="905" spans="1:9">
      <c r="A905" s="332"/>
      <c r="B905" s="332"/>
      <c r="C905" s="332"/>
      <c r="D905" s="332"/>
      <c r="E905" s="332"/>
      <c r="F905" s="333"/>
      <c r="G905" s="336"/>
      <c r="H905" s="336"/>
      <c r="I905" s="389" t="str">
        <f>IFERROR(Table2[[#This Row],[Total private allowed amount for facility inpatient and outpatient services ($ millions) (required)]]/Table2[[#This Row],[Simulated Medicare allowed amount for facility inpatient and outpatient services ($ millions) (required)]],"")</f>
        <v/>
      </c>
    </row>
    <row r="906" spans="1:9">
      <c r="A906" s="332"/>
      <c r="B906" s="332"/>
      <c r="C906" s="332"/>
      <c r="D906" s="332"/>
      <c r="E906" s="332"/>
      <c r="F906" s="333"/>
      <c r="G906" s="334"/>
      <c r="H906" s="334"/>
      <c r="I906" s="389" t="str">
        <f>IFERROR(Table2[[#This Row],[Total private allowed amount for facility inpatient and outpatient services ($ millions) (required)]]/Table2[[#This Row],[Simulated Medicare allowed amount for facility inpatient and outpatient services ($ millions) (required)]],"")</f>
        <v/>
      </c>
    </row>
    <row r="907" spans="1:9">
      <c r="A907" s="332"/>
      <c r="B907" s="332"/>
      <c r="C907" s="332"/>
      <c r="D907" s="332"/>
      <c r="E907" s="332"/>
      <c r="F907" s="333"/>
      <c r="G907" s="334"/>
      <c r="H907" s="334"/>
      <c r="I907" s="389" t="str">
        <f>IFERROR(Table2[[#This Row],[Total private allowed amount for facility inpatient and outpatient services ($ millions) (required)]]/Table2[[#This Row],[Simulated Medicare allowed amount for facility inpatient and outpatient services ($ millions) (required)]],"")</f>
        <v/>
      </c>
    </row>
    <row r="908" spans="1:9">
      <c r="A908" s="332"/>
      <c r="B908" s="332"/>
      <c r="C908" s="332"/>
      <c r="D908" s="332"/>
      <c r="E908" s="332"/>
      <c r="F908" s="333"/>
      <c r="G908" s="336"/>
      <c r="H908" s="336"/>
      <c r="I908" s="389" t="str">
        <f>IFERROR(Table2[[#This Row],[Total private allowed amount for facility inpatient and outpatient services ($ millions) (required)]]/Table2[[#This Row],[Simulated Medicare allowed amount for facility inpatient and outpatient services ($ millions) (required)]],"")</f>
        <v/>
      </c>
    </row>
    <row r="909" spans="1:9">
      <c r="A909" s="332"/>
      <c r="B909" s="332"/>
      <c r="C909" s="332"/>
      <c r="D909" s="332"/>
      <c r="E909" s="332"/>
      <c r="F909" s="333"/>
      <c r="G909" s="334"/>
      <c r="H909" s="334"/>
      <c r="I909" s="389" t="str">
        <f>IFERROR(Table2[[#This Row],[Total private allowed amount for facility inpatient and outpatient services ($ millions) (required)]]/Table2[[#This Row],[Simulated Medicare allowed amount for facility inpatient and outpatient services ($ millions) (required)]],"")</f>
        <v/>
      </c>
    </row>
    <row r="910" spans="1:9">
      <c r="A910" s="332"/>
      <c r="B910" s="332"/>
      <c r="C910" s="332"/>
      <c r="D910" s="332"/>
      <c r="E910" s="332"/>
      <c r="F910" s="333"/>
      <c r="G910" s="335"/>
      <c r="H910" s="334"/>
      <c r="I910" s="389" t="str">
        <f>IFERROR(Table2[[#This Row],[Total private allowed amount for facility inpatient and outpatient services ($ millions) (required)]]/Table2[[#This Row],[Simulated Medicare allowed amount for facility inpatient and outpatient services ($ millions) (required)]],"")</f>
        <v/>
      </c>
    </row>
    <row r="911" spans="1:9">
      <c r="A911" s="332"/>
      <c r="B911" s="332"/>
      <c r="C911" s="332"/>
      <c r="D911" s="332"/>
      <c r="E911" s="332"/>
      <c r="F911" s="333"/>
      <c r="G911" s="334"/>
      <c r="H911" s="334"/>
      <c r="I911" s="389" t="str">
        <f>IFERROR(Table2[[#This Row],[Total private allowed amount for facility inpatient and outpatient services ($ millions) (required)]]/Table2[[#This Row],[Simulated Medicare allowed amount for facility inpatient and outpatient services ($ millions) (required)]],"")</f>
        <v/>
      </c>
    </row>
    <row r="912" spans="1:9">
      <c r="A912" s="332"/>
      <c r="B912" s="332"/>
      <c r="C912" s="332"/>
      <c r="D912" s="332"/>
      <c r="E912" s="332"/>
      <c r="F912" s="333"/>
      <c r="G912" s="334"/>
      <c r="H912" s="334"/>
      <c r="I912" s="389" t="str">
        <f>IFERROR(Table2[[#This Row],[Total private allowed amount for facility inpatient and outpatient services ($ millions) (required)]]/Table2[[#This Row],[Simulated Medicare allowed amount for facility inpatient and outpatient services ($ millions) (required)]],"")</f>
        <v/>
      </c>
    </row>
    <row r="913" spans="1:9">
      <c r="A913" s="332"/>
      <c r="B913" s="332"/>
      <c r="C913" s="332"/>
      <c r="D913" s="332"/>
      <c r="E913" s="332"/>
      <c r="F913" s="333"/>
      <c r="G913" s="334"/>
      <c r="H913" s="335"/>
      <c r="I913" s="389" t="str">
        <f>IFERROR(Table2[[#This Row],[Total private allowed amount for facility inpatient and outpatient services ($ millions) (required)]]/Table2[[#This Row],[Simulated Medicare allowed amount for facility inpatient and outpatient services ($ millions) (required)]],"")</f>
        <v/>
      </c>
    </row>
    <row r="914" spans="1:9">
      <c r="A914" s="332"/>
      <c r="B914" s="332"/>
      <c r="C914" s="332"/>
      <c r="D914" s="332"/>
      <c r="E914" s="332"/>
      <c r="F914" s="333"/>
      <c r="G914" s="336"/>
      <c r="H914" s="336"/>
      <c r="I914" s="389" t="str">
        <f>IFERROR(Table2[[#This Row],[Total private allowed amount for facility inpatient and outpatient services ($ millions) (required)]]/Table2[[#This Row],[Simulated Medicare allowed amount for facility inpatient and outpatient services ($ millions) (required)]],"")</f>
        <v/>
      </c>
    </row>
    <row r="915" spans="1:9">
      <c r="A915" s="332"/>
      <c r="B915" s="332"/>
      <c r="C915" s="332"/>
      <c r="D915" s="332"/>
      <c r="E915" s="332"/>
      <c r="F915" s="333"/>
      <c r="G915" s="336"/>
      <c r="H915" s="336"/>
      <c r="I915" s="389" t="str">
        <f>IFERROR(Table2[[#This Row],[Total private allowed amount for facility inpatient and outpatient services ($ millions) (required)]]/Table2[[#This Row],[Simulated Medicare allowed amount for facility inpatient and outpatient services ($ millions) (required)]],"")</f>
        <v/>
      </c>
    </row>
    <row r="916" spans="1:9">
      <c r="A916" s="332"/>
      <c r="B916" s="332"/>
      <c r="C916" s="332"/>
      <c r="D916" s="332"/>
      <c r="E916" s="332"/>
      <c r="F916" s="333"/>
      <c r="G916" s="334"/>
      <c r="H916" s="334"/>
      <c r="I916" s="389" t="str">
        <f>IFERROR(Table2[[#This Row],[Total private allowed amount for facility inpatient and outpatient services ($ millions) (required)]]/Table2[[#This Row],[Simulated Medicare allowed amount for facility inpatient and outpatient services ($ millions) (required)]],"")</f>
        <v/>
      </c>
    </row>
    <row r="917" spans="1:9" hidden="1">
      <c r="A917" s="50">
        <v>111302</v>
      </c>
      <c r="B917" s="50" t="s">
        <v>551</v>
      </c>
      <c r="C917" s="50" t="s">
        <v>552</v>
      </c>
      <c r="D917" s="50" t="s">
        <v>553</v>
      </c>
      <c r="E917" s="50" t="s">
        <v>253</v>
      </c>
      <c r="F917" s="51" t="s">
        <v>74</v>
      </c>
      <c r="G917" s="52" t="s">
        <v>254</v>
      </c>
      <c r="H917" s="52" t="s">
        <v>254</v>
      </c>
      <c r="I91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18" spans="1:9" hidden="1">
      <c r="A918" s="50">
        <v>111304</v>
      </c>
      <c r="B918" s="50" t="s">
        <v>554</v>
      </c>
      <c r="C918" s="50" t="s">
        <v>545</v>
      </c>
      <c r="D918" s="50" t="s">
        <v>553</v>
      </c>
      <c r="E918" s="50" t="s">
        <v>253</v>
      </c>
      <c r="F918" s="51" t="s">
        <v>74</v>
      </c>
      <c r="G918" s="52" t="s">
        <v>254</v>
      </c>
      <c r="H918" s="52" t="s">
        <v>254</v>
      </c>
      <c r="I91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19" spans="1:9" hidden="1">
      <c r="A919" s="50">
        <v>111306</v>
      </c>
      <c r="B919" s="50" t="s">
        <v>555</v>
      </c>
      <c r="C919" s="50" t="s">
        <v>487</v>
      </c>
      <c r="D919" s="50" t="s">
        <v>553</v>
      </c>
      <c r="E919" s="50" t="s">
        <v>253</v>
      </c>
      <c r="F919" s="51" t="s">
        <v>74</v>
      </c>
      <c r="G919" s="52" t="s">
        <v>254</v>
      </c>
      <c r="H919" s="52" t="s">
        <v>254</v>
      </c>
      <c r="I91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0" spans="1:9" hidden="1">
      <c r="A920" s="50">
        <v>111308</v>
      </c>
      <c r="B920" s="50" t="s">
        <v>556</v>
      </c>
      <c r="C920" s="50" t="s">
        <v>557</v>
      </c>
      <c r="D920" s="50" t="s">
        <v>553</v>
      </c>
      <c r="E920" s="50" t="s">
        <v>253</v>
      </c>
      <c r="F920" s="51" t="s">
        <v>74</v>
      </c>
      <c r="G920" s="52" t="s">
        <v>254</v>
      </c>
      <c r="H920" s="52" t="s">
        <v>254</v>
      </c>
      <c r="I92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1" spans="1:9" hidden="1">
      <c r="A921" s="50">
        <v>111310</v>
      </c>
      <c r="B921" s="50" t="s">
        <v>558</v>
      </c>
      <c r="C921" s="50" t="s">
        <v>559</v>
      </c>
      <c r="D921" s="50" t="s">
        <v>553</v>
      </c>
      <c r="E921" s="50" t="s">
        <v>560</v>
      </c>
      <c r="F921" s="51" t="s">
        <v>74</v>
      </c>
      <c r="G921" s="52" t="s">
        <v>254</v>
      </c>
      <c r="H921" s="52" t="s">
        <v>254</v>
      </c>
      <c r="I92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2" spans="1:9" hidden="1">
      <c r="A922" s="50">
        <v>111311</v>
      </c>
      <c r="B922" s="50" t="s">
        <v>561</v>
      </c>
      <c r="C922" s="50" t="s">
        <v>562</v>
      </c>
      <c r="D922" s="50" t="s">
        <v>553</v>
      </c>
      <c r="E922" s="50" t="s">
        <v>253</v>
      </c>
      <c r="F922" s="51" t="s">
        <v>74</v>
      </c>
      <c r="G922" s="52" t="s">
        <v>254</v>
      </c>
      <c r="H922" s="52" t="s">
        <v>254</v>
      </c>
      <c r="I92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3" spans="1:9" hidden="1">
      <c r="A923" s="50">
        <v>111312</v>
      </c>
      <c r="B923" s="50" t="s">
        <v>563</v>
      </c>
      <c r="C923" s="50" t="s">
        <v>564</v>
      </c>
      <c r="D923" s="50" t="s">
        <v>553</v>
      </c>
      <c r="E923" s="50" t="s">
        <v>253</v>
      </c>
      <c r="F923" s="51" t="s">
        <v>74</v>
      </c>
      <c r="G923" s="52" t="s">
        <v>254</v>
      </c>
      <c r="H923" s="52" t="s">
        <v>254</v>
      </c>
      <c r="I92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4" spans="1:9" hidden="1">
      <c r="A924" s="50">
        <v>111313</v>
      </c>
      <c r="B924" s="50" t="s">
        <v>565</v>
      </c>
      <c r="C924" s="50" t="s">
        <v>566</v>
      </c>
      <c r="D924" s="50" t="s">
        <v>553</v>
      </c>
      <c r="E924" s="50" t="s">
        <v>560</v>
      </c>
      <c r="F924" s="51" t="s">
        <v>74</v>
      </c>
      <c r="G924" s="52" t="s">
        <v>254</v>
      </c>
      <c r="H924" s="52" t="s">
        <v>254</v>
      </c>
      <c r="I92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5" spans="1:9" hidden="1">
      <c r="A925" s="50">
        <v>111314</v>
      </c>
      <c r="B925" s="50" t="s">
        <v>567</v>
      </c>
      <c r="C925" s="50" t="s">
        <v>568</v>
      </c>
      <c r="D925" s="50" t="s">
        <v>553</v>
      </c>
      <c r="E925" s="50" t="s">
        <v>253</v>
      </c>
      <c r="F925" s="51" t="s">
        <v>74</v>
      </c>
      <c r="G925" s="52" t="s">
        <v>254</v>
      </c>
      <c r="H925" s="52" t="s">
        <v>254</v>
      </c>
      <c r="I92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6" spans="1:9" hidden="1">
      <c r="A926" s="50">
        <v>111316</v>
      </c>
      <c r="B926" s="50" t="s">
        <v>569</v>
      </c>
      <c r="C926" s="50" t="s">
        <v>570</v>
      </c>
      <c r="D926" s="50" t="s">
        <v>553</v>
      </c>
      <c r="E926" s="50" t="s">
        <v>253</v>
      </c>
      <c r="F926" s="51" t="s">
        <v>74</v>
      </c>
      <c r="G926" s="52" t="s">
        <v>254</v>
      </c>
      <c r="H926" s="52" t="s">
        <v>254</v>
      </c>
      <c r="I92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7" spans="1:9" hidden="1">
      <c r="A927" s="50">
        <v>111318</v>
      </c>
      <c r="B927" s="50" t="s">
        <v>571</v>
      </c>
      <c r="C927" s="50" t="s">
        <v>572</v>
      </c>
      <c r="D927" s="50" t="s">
        <v>553</v>
      </c>
      <c r="E927" s="50" t="s">
        <v>560</v>
      </c>
      <c r="F927" s="51" t="s">
        <v>74</v>
      </c>
      <c r="G927" s="52" t="s">
        <v>254</v>
      </c>
      <c r="H927" s="52" t="s">
        <v>254</v>
      </c>
      <c r="I92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8" spans="1:9" hidden="1">
      <c r="A928" s="50">
        <v>111319</v>
      </c>
      <c r="B928" s="50" t="s">
        <v>573</v>
      </c>
      <c r="C928" s="50" t="s">
        <v>574</v>
      </c>
      <c r="D928" s="50" t="s">
        <v>553</v>
      </c>
      <c r="E928" s="50" t="s">
        <v>575</v>
      </c>
      <c r="F928" s="51" t="s">
        <v>74</v>
      </c>
      <c r="G928" s="52" t="s">
        <v>254</v>
      </c>
      <c r="H928" s="52" t="s">
        <v>254</v>
      </c>
      <c r="I92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29" spans="1:9" hidden="1">
      <c r="A929" s="50">
        <v>111320</v>
      </c>
      <c r="B929" s="50" t="s">
        <v>576</v>
      </c>
      <c r="C929" s="50" t="s">
        <v>577</v>
      </c>
      <c r="D929" s="50" t="s">
        <v>553</v>
      </c>
      <c r="E929" s="50" t="s">
        <v>266</v>
      </c>
      <c r="F929" s="51" t="s">
        <v>74</v>
      </c>
      <c r="G929" s="52" t="s">
        <v>254</v>
      </c>
      <c r="H929" s="52" t="s">
        <v>254</v>
      </c>
      <c r="I92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0" spans="1:9" hidden="1">
      <c r="A930" s="50">
        <v>111324</v>
      </c>
      <c r="B930" s="50" t="s">
        <v>578</v>
      </c>
      <c r="C930" s="50" t="s">
        <v>579</v>
      </c>
      <c r="D930" s="50" t="s">
        <v>553</v>
      </c>
      <c r="E930" s="50" t="s">
        <v>253</v>
      </c>
      <c r="F930" s="51" t="s">
        <v>74</v>
      </c>
      <c r="G930" s="52" t="s">
        <v>254</v>
      </c>
      <c r="H930" s="52" t="s">
        <v>254</v>
      </c>
      <c r="I93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1" spans="1:9" hidden="1">
      <c r="A931" s="50">
        <v>111325</v>
      </c>
      <c r="B931" s="50" t="s">
        <v>580</v>
      </c>
      <c r="C931" s="50" t="s">
        <v>581</v>
      </c>
      <c r="D931" s="50" t="s">
        <v>553</v>
      </c>
      <c r="E931" s="50" t="s">
        <v>582</v>
      </c>
      <c r="F931" s="51" t="s">
        <v>74</v>
      </c>
      <c r="G931" s="52" t="s">
        <v>254</v>
      </c>
      <c r="H931" s="52" t="s">
        <v>254</v>
      </c>
      <c r="I93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2" spans="1:9" hidden="1">
      <c r="A932" s="50">
        <v>111326</v>
      </c>
      <c r="B932" s="50" t="s">
        <v>583</v>
      </c>
      <c r="C932" s="50" t="s">
        <v>584</v>
      </c>
      <c r="D932" s="50" t="s">
        <v>553</v>
      </c>
      <c r="E932" s="50" t="s">
        <v>585</v>
      </c>
      <c r="F932" s="51" t="s">
        <v>74</v>
      </c>
      <c r="G932" s="52" t="s">
        <v>254</v>
      </c>
      <c r="H932" s="52" t="s">
        <v>254</v>
      </c>
      <c r="I93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3" spans="1:9" hidden="1">
      <c r="A933" s="50">
        <v>111327</v>
      </c>
      <c r="B933" s="50" t="s">
        <v>586</v>
      </c>
      <c r="C933" s="50" t="s">
        <v>587</v>
      </c>
      <c r="D933" s="50" t="s">
        <v>553</v>
      </c>
      <c r="E933" s="50" t="s">
        <v>253</v>
      </c>
      <c r="F933" s="51" t="s">
        <v>74</v>
      </c>
      <c r="G933" s="53">
        <v>0.24</v>
      </c>
      <c r="H933" s="53">
        <v>0.13</v>
      </c>
      <c r="I93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1.846153846153846</v>
      </c>
    </row>
    <row r="934" spans="1:9" hidden="1">
      <c r="A934" s="50">
        <v>111328</v>
      </c>
      <c r="B934" s="50" t="s">
        <v>588</v>
      </c>
      <c r="C934" s="50" t="s">
        <v>589</v>
      </c>
      <c r="D934" s="50" t="s">
        <v>553</v>
      </c>
      <c r="E934" s="50" t="s">
        <v>590</v>
      </c>
      <c r="F934" s="51" t="s">
        <v>74</v>
      </c>
      <c r="G934" s="52" t="s">
        <v>254</v>
      </c>
      <c r="H934" s="52" t="s">
        <v>254</v>
      </c>
      <c r="I93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5" spans="1:9" hidden="1">
      <c r="A935" s="50">
        <v>111329</v>
      </c>
      <c r="B935" s="50" t="s">
        <v>591</v>
      </c>
      <c r="C935" s="50" t="s">
        <v>592</v>
      </c>
      <c r="D935" s="50" t="s">
        <v>553</v>
      </c>
      <c r="E935" s="50" t="s">
        <v>593</v>
      </c>
      <c r="F935" s="51" t="s">
        <v>74</v>
      </c>
      <c r="G935" s="52" t="s">
        <v>254</v>
      </c>
      <c r="H935" s="52" t="s">
        <v>254</v>
      </c>
      <c r="I93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6" spans="1:9" hidden="1">
      <c r="A936" s="50">
        <v>111330</v>
      </c>
      <c r="B936" s="50" t="s">
        <v>594</v>
      </c>
      <c r="C936" s="50" t="s">
        <v>595</v>
      </c>
      <c r="D936" s="50" t="s">
        <v>553</v>
      </c>
      <c r="E936" s="50" t="s">
        <v>560</v>
      </c>
      <c r="F936" s="51" t="s">
        <v>74</v>
      </c>
      <c r="G936" s="52" t="s">
        <v>254</v>
      </c>
      <c r="H936" s="52" t="s">
        <v>254</v>
      </c>
      <c r="I93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7" spans="1:9" hidden="1">
      <c r="A937" s="50">
        <v>111331</v>
      </c>
      <c r="B937" s="50" t="s">
        <v>596</v>
      </c>
      <c r="C937" s="50" t="s">
        <v>597</v>
      </c>
      <c r="D937" s="50" t="s">
        <v>553</v>
      </c>
      <c r="E937" s="50" t="s">
        <v>598</v>
      </c>
      <c r="F937" s="51" t="s">
        <v>74</v>
      </c>
      <c r="G937" s="52" t="s">
        <v>254</v>
      </c>
      <c r="H937" s="52" t="s">
        <v>254</v>
      </c>
      <c r="I93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8" spans="1:9" hidden="1">
      <c r="A938" s="50">
        <v>111332</v>
      </c>
      <c r="B938" s="50" t="s">
        <v>599</v>
      </c>
      <c r="C938" s="50" t="s">
        <v>600</v>
      </c>
      <c r="D938" s="50" t="s">
        <v>553</v>
      </c>
      <c r="E938" s="50" t="s">
        <v>598</v>
      </c>
      <c r="F938" s="51" t="s">
        <v>74</v>
      </c>
      <c r="G938" s="52" t="s">
        <v>254</v>
      </c>
      <c r="H938" s="52" t="s">
        <v>254</v>
      </c>
      <c r="I93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39" spans="1:9" hidden="1">
      <c r="A939" s="50">
        <v>111333</v>
      </c>
      <c r="B939" s="50" t="s">
        <v>601</v>
      </c>
      <c r="C939" s="50" t="s">
        <v>602</v>
      </c>
      <c r="D939" s="50" t="s">
        <v>553</v>
      </c>
      <c r="E939" s="50" t="s">
        <v>253</v>
      </c>
      <c r="F939" s="51" t="s">
        <v>74</v>
      </c>
      <c r="G939" s="52" t="s">
        <v>254</v>
      </c>
      <c r="H939" s="52" t="s">
        <v>254</v>
      </c>
      <c r="I93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40" spans="1:9" hidden="1">
      <c r="A940" s="50">
        <v>111334</v>
      </c>
      <c r="B940" s="50" t="s">
        <v>603</v>
      </c>
      <c r="C940" s="50" t="s">
        <v>604</v>
      </c>
      <c r="D940" s="50" t="s">
        <v>553</v>
      </c>
      <c r="E940" s="50" t="s">
        <v>253</v>
      </c>
      <c r="F940" s="51" t="s">
        <v>74</v>
      </c>
      <c r="G940" s="52" t="s">
        <v>254</v>
      </c>
      <c r="H940" s="52" t="s">
        <v>254</v>
      </c>
      <c r="I94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41" spans="1:9" hidden="1">
      <c r="A941" s="50">
        <v>111335</v>
      </c>
      <c r="B941" s="50" t="s">
        <v>605</v>
      </c>
      <c r="C941" s="50" t="s">
        <v>606</v>
      </c>
      <c r="D941" s="50" t="s">
        <v>553</v>
      </c>
      <c r="E941" s="50" t="s">
        <v>607</v>
      </c>
      <c r="F941" s="51" t="s">
        <v>74</v>
      </c>
      <c r="G941" s="53">
        <v>0.25</v>
      </c>
      <c r="H941" s="53">
        <v>0.21</v>
      </c>
      <c r="I94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1.1904761904761905</v>
      </c>
    </row>
    <row r="942" spans="1:9" hidden="1">
      <c r="A942" s="50">
        <v>111336</v>
      </c>
      <c r="B942" s="50" t="s">
        <v>608</v>
      </c>
      <c r="C942" s="50" t="s">
        <v>609</v>
      </c>
      <c r="D942" s="50" t="s">
        <v>553</v>
      </c>
      <c r="E942" s="50" t="s">
        <v>253</v>
      </c>
      <c r="F942" s="51" t="s">
        <v>74</v>
      </c>
      <c r="G942" s="52" t="s">
        <v>254</v>
      </c>
      <c r="H942" s="52" t="s">
        <v>254</v>
      </c>
      <c r="I94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43" spans="1:9">
      <c r="A943" s="332"/>
      <c r="B943" s="332"/>
      <c r="C943" s="332"/>
      <c r="D943" s="332"/>
      <c r="E943" s="332"/>
      <c r="F943" s="333"/>
      <c r="G943" s="334"/>
      <c r="H943" s="334"/>
      <c r="I943" s="389" t="str">
        <f>IFERROR(Table2[[#This Row],[Total private allowed amount for facility inpatient and outpatient services ($ millions) (required)]]/Table2[[#This Row],[Simulated Medicare allowed amount for facility inpatient and outpatient services ($ millions) (required)]],"")</f>
        <v/>
      </c>
    </row>
    <row r="944" spans="1:9">
      <c r="A944" s="332"/>
      <c r="B944" s="332"/>
      <c r="C944" s="332"/>
      <c r="D944" s="332"/>
      <c r="E944" s="332"/>
      <c r="F944" s="333"/>
      <c r="G944" s="334"/>
      <c r="H944" s="334"/>
      <c r="I944" s="389" t="str">
        <f>IFERROR(Table2[[#This Row],[Total private allowed amount for facility inpatient and outpatient services ($ millions) (required)]]/Table2[[#This Row],[Simulated Medicare allowed amount for facility inpatient and outpatient services ($ millions) (required)]],"")</f>
        <v/>
      </c>
    </row>
    <row r="945" spans="1:9">
      <c r="A945" s="332"/>
      <c r="B945" s="332"/>
      <c r="C945" s="332"/>
      <c r="D945" s="332"/>
      <c r="E945" s="332"/>
      <c r="F945" s="333"/>
      <c r="G945" s="336"/>
      <c r="H945" s="336"/>
      <c r="I945" s="389" t="str">
        <f>IFERROR(Table2[[#This Row],[Total private allowed amount for facility inpatient and outpatient services ($ millions) (required)]]/Table2[[#This Row],[Simulated Medicare allowed amount for facility inpatient and outpatient services ($ millions) (required)]],"")</f>
        <v/>
      </c>
    </row>
    <row r="946" spans="1:9">
      <c r="A946" s="332"/>
      <c r="B946" s="332"/>
      <c r="C946" s="332"/>
      <c r="D946" s="332"/>
      <c r="E946" s="332"/>
      <c r="F946" s="333"/>
      <c r="G946" s="334"/>
      <c r="H946" s="334"/>
      <c r="I946" s="389" t="str">
        <f>IFERROR(Table2[[#This Row],[Total private allowed amount for facility inpatient and outpatient services ($ millions) (required)]]/Table2[[#This Row],[Simulated Medicare allowed amount for facility inpatient and outpatient services ($ millions) (required)]],"")</f>
        <v/>
      </c>
    </row>
    <row r="947" spans="1:9">
      <c r="A947" s="332"/>
      <c r="B947" s="332"/>
      <c r="C947" s="332"/>
      <c r="D947" s="332"/>
      <c r="E947" s="332"/>
      <c r="F947" s="333"/>
      <c r="G947" s="334"/>
      <c r="H947" s="334"/>
      <c r="I947" s="389" t="str">
        <f>IFERROR(Table2[[#This Row],[Total private allowed amount for facility inpatient and outpatient services ($ millions) (required)]]/Table2[[#This Row],[Simulated Medicare allowed amount for facility inpatient and outpatient services ($ millions) (required)]],"")</f>
        <v/>
      </c>
    </row>
    <row r="948" spans="1:9">
      <c r="A948" s="332"/>
      <c r="B948" s="332"/>
      <c r="C948" s="332"/>
      <c r="D948" s="332"/>
      <c r="E948" s="332"/>
      <c r="F948" s="333"/>
      <c r="G948" s="336"/>
      <c r="H948" s="336"/>
      <c r="I948" s="389" t="str">
        <f>IFERROR(Table2[[#This Row],[Total private allowed amount for facility inpatient and outpatient services ($ millions) (required)]]/Table2[[#This Row],[Simulated Medicare allowed amount for facility inpatient and outpatient services ($ millions) (required)]],"")</f>
        <v/>
      </c>
    </row>
    <row r="949" spans="1:9">
      <c r="A949" s="332"/>
      <c r="B949" s="332"/>
      <c r="C949" s="332"/>
      <c r="D949" s="332"/>
      <c r="E949" s="332"/>
      <c r="F949" s="333"/>
      <c r="G949" s="336"/>
      <c r="H949" s="336"/>
      <c r="I949" s="389" t="str">
        <f>IFERROR(Table2[[#This Row],[Total private allowed amount for facility inpatient and outpatient services ($ millions) (required)]]/Table2[[#This Row],[Simulated Medicare allowed amount for facility inpatient and outpatient services ($ millions) (required)]],"")</f>
        <v/>
      </c>
    </row>
    <row r="950" spans="1:9">
      <c r="A950" s="332"/>
      <c r="B950" s="332"/>
      <c r="C950" s="332"/>
      <c r="D950" s="332"/>
      <c r="E950" s="332"/>
      <c r="F950" s="333"/>
      <c r="G950" s="334"/>
      <c r="H950" s="334"/>
      <c r="I950" s="389" t="str">
        <f>IFERROR(Table2[[#This Row],[Total private allowed amount for facility inpatient and outpatient services ($ millions) (required)]]/Table2[[#This Row],[Simulated Medicare allowed amount for facility inpatient and outpatient services ($ millions) (required)]],"")</f>
        <v/>
      </c>
    </row>
    <row r="951" spans="1:9">
      <c r="A951" s="332"/>
      <c r="B951" s="332"/>
      <c r="C951" s="332"/>
      <c r="D951" s="332"/>
      <c r="E951" s="332"/>
      <c r="F951" s="333"/>
      <c r="G951" s="334"/>
      <c r="H951" s="334"/>
      <c r="I951" s="389" t="str">
        <f>IFERROR(Table2[[#This Row],[Total private allowed amount for facility inpatient and outpatient services ($ millions) (required)]]/Table2[[#This Row],[Simulated Medicare allowed amount for facility inpatient and outpatient services ($ millions) (required)]],"")</f>
        <v/>
      </c>
    </row>
    <row r="952" spans="1:9">
      <c r="A952" s="332"/>
      <c r="B952" s="332"/>
      <c r="C952" s="332"/>
      <c r="D952" s="332"/>
      <c r="E952" s="332"/>
      <c r="F952" s="333"/>
      <c r="G952" s="334"/>
      <c r="H952" s="334"/>
      <c r="I952" s="389" t="str">
        <f>IFERROR(Table2[[#This Row],[Total private allowed amount for facility inpatient and outpatient services ($ millions) (required)]]/Table2[[#This Row],[Simulated Medicare allowed amount for facility inpatient and outpatient services ($ millions) (required)]],"")</f>
        <v/>
      </c>
    </row>
    <row r="953" spans="1:9">
      <c r="A953" s="332"/>
      <c r="B953" s="332"/>
      <c r="C953" s="332"/>
      <c r="D953" s="332"/>
      <c r="E953" s="332"/>
      <c r="F953" s="333"/>
      <c r="G953" s="336"/>
      <c r="H953" s="336"/>
      <c r="I953" s="389" t="str">
        <f>IFERROR(Table2[[#This Row],[Total private allowed amount for facility inpatient and outpatient services ($ millions) (required)]]/Table2[[#This Row],[Simulated Medicare allowed amount for facility inpatient and outpatient services ($ millions) (required)]],"")</f>
        <v/>
      </c>
    </row>
    <row r="954" spans="1:9">
      <c r="A954" s="332"/>
      <c r="B954" s="332"/>
      <c r="C954" s="332"/>
      <c r="D954" s="332"/>
      <c r="E954" s="332"/>
      <c r="F954" s="333"/>
      <c r="G954" s="334"/>
      <c r="H954" s="334"/>
      <c r="I954" s="389" t="str">
        <f>IFERROR(Table2[[#This Row],[Total private allowed amount for facility inpatient and outpatient services ($ millions) (required)]]/Table2[[#This Row],[Simulated Medicare allowed amount for facility inpatient and outpatient services ($ millions) (required)]],"")</f>
        <v/>
      </c>
    </row>
    <row r="955" spans="1:9" hidden="1">
      <c r="A955" s="50">
        <v>121300</v>
      </c>
      <c r="B955" s="50" t="s">
        <v>610</v>
      </c>
      <c r="C955" s="50" t="s">
        <v>611</v>
      </c>
      <c r="D955" s="50" t="s">
        <v>612</v>
      </c>
      <c r="E955" s="50" t="s">
        <v>613</v>
      </c>
      <c r="F955" s="51" t="s">
        <v>74</v>
      </c>
      <c r="G955" s="52" t="s">
        <v>254</v>
      </c>
      <c r="H955" s="52" t="s">
        <v>254</v>
      </c>
      <c r="I95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56" spans="1:9" hidden="1">
      <c r="A956" s="50">
        <v>121301</v>
      </c>
      <c r="B956" s="50" t="s">
        <v>614</v>
      </c>
      <c r="C956" s="50" t="s">
        <v>615</v>
      </c>
      <c r="D956" s="50" t="s">
        <v>612</v>
      </c>
      <c r="E956" s="50" t="s">
        <v>613</v>
      </c>
      <c r="F956" s="51" t="s">
        <v>74</v>
      </c>
      <c r="G956" s="52" t="s">
        <v>254</v>
      </c>
      <c r="H956" s="52" t="s">
        <v>254</v>
      </c>
      <c r="I9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57" spans="1:9" hidden="1">
      <c r="A957" s="50">
        <v>121302</v>
      </c>
      <c r="B957" s="50" t="s">
        <v>616</v>
      </c>
      <c r="C957" s="50" t="s">
        <v>617</v>
      </c>
      <c r="D957" s="50" t="s">
        <v>612</v>
      </c>
      <c r="E957" s="50" t="s">
        <v>613</v>
      </c>
      <c r="F957" s="51" t="s">
        <v>74</v>
      </c>
      <c r="G957" s="52" t="s">
        <v>254</v>
      </c>
      <c r="H957" s="52" t="s">
        <v>254</v>
      </c>
      <c r="I9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58" spans="1:9" hidden="1">
      <c r="A958" s="50">
        <v>121303</v>
      </c>
      <c r="B958" s="50" t="s">
        <v>618</v>
      </c>
      <c r="C958" s="50" t="s">
        <v>619</v>
      </c>
      <c r="D958" s="50" t="s">
        <v>612</v>
      </c>
      <c r="E958" s="50" t="s">
        <v>620</v>
      </c>
      <c r="F958" s="51" t="s">
        <v>74</v>
      </c>
      <c r="G958" s="52" t="s">
        <v>254</v>
      </c>
      <c r="H958" s="52" t="s">
        <v>254</v>
      </c>
      <c r="I9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59" spans="1:9" hidden="1">
      <c r="A959" s="50">
        <v>121304</v>
      </c>
      <c r="B959" s="50" t="s">
        <v>621</v>
      </c>
      <c r="C959" s="50" t="s">
        <v>622</v>
      </c>
      <c r="D959" s="50" t="s">
        <v>612</v>
      </c>
      <c r="E959" s="50" t="s">
        <v>613</v>
      </c>
      <c r="F959" s="51" t="s">
        <v>74</v>
      </c>
      <c r="G959" s="52" t="s">
        <v>254</v>
      </c>
      <c r="H959" s="52" t="s">
        <v>254</v>
      </c>
      <c r="I9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60" spans="1:9" hidden="1">
      <c r="A960" s="50">
        <v>121308</v>
      </c>
      <c r="B960" s="50" t="s">
        <v>623</v>
      </c>
      <c r="C960" s="50" t="s">
        <v>624</v>
      </c>
      <c r="D960" s="50" t="s">
        <v>612</v>
      </c>
      <c r="E960" s="50" t="s">
        <v>625</v>
      </c>
      <c r="F960" s="51" t="s">
        <v>74</v>
      </c>
      <c r="G960" s="52" t="s">
        <v>254</v>
      </c>
      <c r="H960" s="52" t="s">
        <v>254</v>
      </c>
      <c r="I9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61" spans="1:9">
      <c r="A961" s="332"/>
      <c r="B961" s="332"/>
      <c r="C961" s="332"/>
      <c r="D961" s="332"/>
      <c r="E961" s="332"/>
      <c r="F961" s="333"/>
      <c r="G961" s="334"/>
      <c r="H961" s="334"/>
      <c r="I961" s="389" t="str">
        <f>IFERROR(Table2[[#This Row],[Total private allowed amount for facility inpatient and outpatient services ($ millions) (required)]]/Table2[[#This Row],[Simulated Medicare allowed amount for facility inpatient and outpatient services ($ millions) (required)]],"")</f>
        <v/>
      </c>
    </row>
    <row r="962" spans="1:9">
      <c r="A962" s="332"/>
      <c r="B962" s="332"/>
      <c r="C962" s="332"/>
      <c r="D962" s="332"/>
      <c r="E962" s="332"/>
      <c r="F962" s="333"/>
      <c r="G962" s="334"/>
      <c r="H962" s="334"/>
      <c r="I962" s="389" t="str">
        <f>IFERROR(Table2[[#This Row],[Total private allowed amount for facility inpatient and outpatient services ($ millions) (required)]]/Table2[[#This Row],[Simulated Medicare allowed amount for facility inpatient and outpatient services ($ millions) (required)]],"")</f>
        <v/>
      </c>
    </row>
    <row r="963" spans="1:9">
      <c r="A963" s="332"/>
      <c r="B963" s="332"/>
      <c r="C963" s="332"/>
      <c r="D963" s="332"/>
      <c r="E963" s="332"/>
      <c r="F963" s="333"/>
      <c r="G963" s="334"/>
      <c r="H963" s="334"/>
      <c r="I963" s="389" t="str">
        <f>IFERROR(Table2[[#This Row],[Total private allowed amount for facility inpatient and outpatient services ($ millions) (required)]]/Table2[[#This Row],[Simulated Medicare allowed amount for facility inpatient and outpatient services ($ millions) (required)]],"")</f>
        <v/>
      </c>
    </row>
    <row r="964" spans="1:9">
      <c r="A964" s="332"/>
      <c r="B964" s="332"/>
      <c r="C964" s="332"/>
      <c r="D964" s="332"/>
      <c r="E964" s="332"/>
      <c r="F964" s="333"/>
      <c r="G964" s="335"/>
      <c r="H964" s="335"/>
      <c r="I964" s="389" t="str">
        <f>IFERROR(Table2[[#This Row],[Total private allowed amount for facility inpatient and outpatient services ($ millions) (required)]]/Table2[[#This Row],[Simulated Medicare allowed amount for facility inpatient and outpatient services ($ millions) (required)]],"")</f>
        <v/>
      </c>
    </row>
    <row r="965" spans="1:9">
      <c r="A965" s="332"/>
      <c r="B965" s="332"/>
      <c r="C965" s="332"/>
      <c r="D965" s="332"/>
      <c r="E965" s="332"/>
      <c r="F965" s="333"/>
      <c r="G965" s="335"/>
      <c r="H965" s="334"/>
      <c r="I965" s="389" t="str">
        <f>IFERROR(Table2[[#This Row],[Total private allowed amount for facility inpatient and outpatient services ($ millions) (required)]]/Table2[[#This Row],[Simulated Medicare allowed amount for facility inpatient and outpatient services ($ millions) (required)]],"")</f>
        <v/>
      </c>
    </row>
    <row r="966" spans="1:9">
      <c r="A966" s="332"/>
      <c r="B966" s="332"/>
      <c r="C966" s="332"/>
      <c r="D966" s="332"/>
      <c r="E966" s="332"/>
      <c r="F966" s="333"/>
      <c r="G966" s="334"/>
      <c r="H966" s="334"/>
      <c r="I966" s="389" t="str">
        <f>IFERROR(Table2[[#This Row],[Total private allowed amount for facility inpatient and outpatient services ($ millions) (required)]]/Table2[[#This Row],[Simulated Medicare allowed amount for facility inpatient and outpatient services ($ millions) (required)]],"")</f>
        <v/>
      </c>
    </row>
    <row r="967" spans="1:9">
      <c r="A967" s="332"/>
      <c r="B967" s="332"/>
      <c r="C967" s="332"/>
      <c r="D967" s="332"/>
      <c r="E967" s="332"/>
      <c r="F967" s="333"/>
      <c r="G967" s="334"/>
      <c r="H967" s="334"/>
      <c r="I967" s="389" t="str">
        <f>IFERROR(Table2[[#This Row],[Total private allowed amount for facility inpatient and outpatient services ($ millions) (required)]]/Table2[[#This Row],[Simulated Medicare allowed amount for facility inpatient and outpatient services ($ millions) (required)]],"")</f>
        <v/>
      </c>
    </row>
    <row r="968" spans="1:9">
      <c r="A968" s="332"/>
      <c r="B968" s="332"/>
      <c r="C968" s="332"/>
      <c r="D968" s="332"/>
      <c r="E968" s="332"/>
      <c r="F968" s="333"/>
      <c r="G968" s="334"/>
      <c r="H968" s="335"/>
      <c r="I968" s="389" t="str">
        <f>IFERROR(Table2[[#This Row],[Total private allowed amount for facility inpatient and outpatient services ($ millions) (required)]]/Table2[[#This Row],[Simulated Medicare allowed amount for facility inpatient and outpatient services ($ millions) (required)]],"")</f>
        <v/>
      </c>
    </row>
    <row r="969" spans="1:9">
      <c r="A969" s="332"/>
      <c r="B969" s="332"/>
      <c r="C969" s="332"/>
      <c r="D969" s="332"/>
      <c r="E969" s="332"/>
      <c r="F969" s="333"/>
      <c r="G969" s="334"/>
      <c r="H969" s="334"/>
      <c r="I969" s="389" t="str">
        <f>IFERROR(Table2[[#This Row],[Total private allowed amount for facility inpatient and outpatient services ($ millions) (required)]]/Table2[[#This Row],[Simulated Medicare allowed amount for facility inpatient and outpatient services ($ millions) (required)]],"")</f>
        <v/>
      </c>
    </row>
    <row r="970" spans="1:9">
      <c r="A970" s="332"/>
      <c r="B970" s="332"/>
      <c r="C970" s="332"/>
      <c r="D970" s="332"/>
      <c r="E970" s="332"/>
      <c r="F970" s="333"/>
      <c r="G970" s="334"/>
      <c r="H970" s="334"/>
      <c r="I970" s="389" t="str">
        <f>IFERROR(Table2[[#This Row],[Total private allowed amount for facility inpatient and outpatient services ($ millions) (required)]]/Table2[[#This Row],[Simulated Medicare allowed amount for facility inpatient and outpatient services ($ millions) (required)]],"")</f>
        <v/>
      </c>
    </row>
    <row r="971" spans="1:9">
      <c r="A971" s="332"/>
      <c r="B971" s="332"/>
      <c r="C971" s="332"/>
      <c r="D971" s="332"/>
      <c r="E971" s="332"/>
      <c r="F971" s="333"/>
      <c r="G971" s="334"/>
      <c r="H971" s="334"/>
      <c r="I971" s="389" t="str">
        <f>IFERROR(Table2[[#This Row],[Total private allowed amount for facility inpatient and outpatient services ($ millions) (required)]]/Table2[[#This Row],[Simulated Medicare allowed amount for facility inpatient and outpatient services ($ millions) (required)]],"")</f>
        <v/>
      </c>
    </row>
    <row r="972" spans="1:9">
      <c r="A972" s="332"/>
      <c r="B972" s="332"/>
      <c r="C972" s="332"/>
      <c r="D972" s="332"/>
      <c r="E972" s="332"/>
      <c r="F972" s="333"/>
      <c r="G972" s="335"/>
      <c r="H972" s="334"/>
      <c r="I972" s="389" t="str">
        <f>IFERROR(Table2[[#This Row],[Total private allowed amount for facility inpatient and outpatient services ($ millions) (required)]]/Table2[[#This Row],[Simulated Medicare allowed amount for facility inpatient and outpatient services ($ millions) (required)]],"")</f>
        <v/>
      </c>
    </row>
    <row r="973" spans="1:9">
      <c r="A973" s="332"/>
      <c r="B973" s="332"/>
      <c r="C973" s="332"/>
      <c r="D973" s="332"/>
      <c r="E973" s="332"/>
      <c r="F973" s="333"/>
      <c r="G973" s="334"/>
      <c r="H973" s="334"/>
      <c r="I973" s="389" t="str">
        <f>IFERROR(Table2[[#This Row],[Total private allowed amount for facility inpatient and outpatient services ($ millions) (required)]]/Table2[[#This Row],[Simulated Medicare allowed amount for facility inpatient and outpatient services ($ millions) (required)]],"")</f>
        <v/>
      </c>
    </row>
    <row r="974" spans="1:9" hidden="1">
      <c r="A974" s="50">
        <v>131301</v>
      </c>
      <c r="B974" s="50" t="s">
        <v>626</v>
      </c>
      <c r="C974" s="50" t="s">
        <v>627</v>
      </c>
      <c r="D974" s="50" t="s">
        <v>628</v>
      </c>
      <c r="E974" s="50" t="s">
        <v>253</v>
      </c>
      <c r="F974" s="51" t="s">
        <v>74</v>
      </c>
      <c r="G974" s="52" t="s">
        <v>254</v>
      </c>
      <c r="H974" s="52" t="s">
        <v>254</v>
      </c>
      <c r="I9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75" spans="1:9" hidden="1">
      <c r="A975" s="50">
        <v>131302</v>
      </c>
      <c r="B975" s="50" t="s">
        <v>629</v>
      </c>
      <c r="C975" s="50" t="s">
        <v>630</v>
      </c>
      <c r="D975" s="50" t="s">
        <v>628</v>
      </c>
      <c r="E975" s="50" t="s">
        <v>253</v>
      </c>
      <c r="F975" s="51" t="s">
        <v>74</v>
      </c>
      <c r="G975" s="52" t="s">
        <v>254</v>
      </c>
      <c r="H975" s="52" t="s">
        <v>254</v>
      </c>
      <c r="I9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76" spans="1:9" hidden="1">
      <c r="A976" s="50">
        <v>131303</v>
      </c>
      <c r="B976" s="50" t="s">
        <v>631</v>
      </c>
      <c r="C976" s="50" t="s">
        <v>632</v>
      </c>
      <c r="D976" s="50" t="s">
        <v>628</v>
      </c>
      <c r="E976" s="50" t="s">
        <v>253</v>
      </c>
      <c r="F976" s="51" t="s">
        <v>74</v>
      </c>
      <c r="G976" s="52" t="s">
        <v>254</v>
      </c>
      <c r="H976" s="52" t="s">
        <v>254</v>
      </c>
      <c r="I9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77" spans="1:9" hidden="1">
      <c r="A977" s="50">
        <v>131304</v>
      </c>
      <c r="B977" s="50" t="s">
        <v>633</v>
      </c>
      <c r="C977" s="50" t="s">
        <v>634</v>
      </c>
      <c r="D977" s="50" t="s">
        <v>628</v>
      </c>
      <c r="E977" s="50" t="s">
        <v>253</v>
      </c>
      <c r="F977" s="51" t="s">
        <v>74</v>
      </c>
      <c r="G977" s="52" t="s">
        <v>254</v>
      </c>
      <c r="H977" s="52" t="s">
        <v>254</v>
      </c>
      <c r="I9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78" spans="1:9" hidden="1">
      <c r="A978" s="50">
        <v>131305</v>
      </c>
      <c r="B978" s="50" t="s">
        <v>635</v>
      </c>
      <c r="C978" s="50" t="s">
        <v>636</v>
      </c>
      <c r="D978" s="50" t="s">
        <v>628</v>
      </c>
      <c r="E978" s="50" t="s">
        <v>253</v>
      </c>
      <c r="F978" s="51" t="s">
        <v>74</v>
      </c>
      <c r="G978" s="52" t="s">
        <v>254</v>
      </c>
      <c r="H978" s="52" t="s">
        <v>254</v>
      </c>
      <c r="I9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79" spans="1:9" hidden="1">
      <c r="A979" s="50">
        <v>131307</v>
      </c>
      <c r="B979" s="50" t="s">
        <v>637</v>
      </c>
      <c r="C979" s="50" t="s">
        <v>638</v>
      </c>
      <c r="D979" s="50" t="s">
        <v>628</v>
      </c>
      <c r="E979" s="50" t="s">
        <v>639</v>
      </c>
      <c r="F979" s="51" t="s">
        <v>74</v>
      </c>
      <c r="G979" s="53">
        <v>0.26</v>
      </c>
      <c r="H979" s="54">
        <v>0.2</v>
      </c>
      <c r="I97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v>
      </c>
    </row>
    <row r="980" spans="1:9" hidden="1">
      <c r="A980" s="50">
        <v>131308</v>
      </c>
      <c r="B980" s="50" t="s">
        <v>640</v>
      </c>
      <c r="C980" s="50" t="s">
        <v>641</v>
      </c>
      <c r="D980" s="50" t="s">
        <v>628</v>
      </c>
      <c r="E980" s="50" t="s">
        <v>253</v>
      </c>
      <c r="F980" s="51" t="s">
        <v>74</v>
      </c>
      <c r="G980" s="52" t="s">
        <v>254</v>
      </c>
      <c r="H980" s="52" t="s">
        <v>254</v>
      </c>
      <c r="I9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81" spans="1:9" hidden="1">
      <c r="A981" s="50">
        <v>131309</v>
      </c>
      <c r="B981" s="50" t="s">
        <v>642</v>
      </c>
      <c r="C981" s="50" t="s">
        <v>643</v>
      </c>
      <c r="D981" s="50" t="s">
        <v>628</v>
      </c>
      <c r="E981" s="50" t="s">
        <v>253</v>
      </c>
      <c r="F981" s="51" t="s">
        <v>74</v>
      </c>
      <c r="G981" s="52" t="s">
        <v>254</v>
      </c>
      <c r="H981" s="52" t="s">
        <v>254</v>
      </c>
      <c r="I9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82" spans="1:9" hidden="1">
      <c r="A982" s="50">
        <v>131310</v>
      </c>
      <c r="B982" s="50" t="s">
        <v>644</v>
      </c>
      <c r="C982" s="50" t="s">
        <v>645</v>
      </c>
      <c r="D982" s="50" t="s">
        <v>628</v>
      </c>
      <c r="E982" s="50" t="s">
        <v>639</v>
      </c>
      <c r="F982" s="51" t="s">
        <v>74</v>
      </c>
      <c r="G982" s="52" t="s">
        <v>254</v>
      </c>
      <c r="H982" s="52" t="s">
        <v>254</v>
      </c>
      <c r="I9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83" spans="1:9" hidden="1">
      <c r="A983" s="50">
        <v>131311</v>
      </c>
      <c r="B983" s="50" t="s">
        <v>646</v>
      </c>
      <c r="C983" s="50" t="s">
        <v>647</v>
      </c>
      <c r="D983" s="50" t="s">
        <v>628</v>
      </c>
      <c r="E983" s="50" t="s">
        <v>639</v>
      </c>
      <c r="F983" s="51" t="s">
        <v>74</v>
      </c>
      <c r="G983" s="52" t="s">
        <v>254</v>
      </c>
      <c r="H983" s="52" t="s">
        <v>254</v>
      </c>
      <c r="I9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84" spans="1:9" hidden="1">
      <c r="A984" s="50">
        <v>131312</v>
      </c>
      <c r="B984" s="50" t="s">
        <v>648</v>
      </c>
      <c r="C984" s="50" t="s">
        <v>649</v>
      </c>
      <c r="D984" s="50" t="s">
        <v>628</v>
      </c>
      <c r="E984" s="50" t="s">
        <v>639</v>
      </c>
      <c r="F984" s="51" t="s">
        <v>74</v>
      </c>
      <c r="G984" s="52" t="s">
        <v>254</v>
      </c>
      <c r="H984" s="52" t="s">
        <v>254</v>
      </c>
      <c r="I9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85" spans="1:9" hidden="1">
      <c r="A985" s="50">
        <v>131313</v>
      </c>
      <c r="B985" s="50" t="s">
        <v>650</v>
      </c>
      <c r="C985" s="50" t="s">
        <v>651</v>
      </c>
      <c r="D985" s="50" t="s">
        <v>628</v>
      </c>
      <c r="E985" s="50" t="s">
        <v>253</v>
      </c>
      <c r="F985" s="51" t="s">
        <v>74</v>
      </c>
      <c r="G985" s="52" t="s">
        <v>254</v>
      </c>
      <c r="H985" s="52" t="s">
        <v>254</v>
      </c>
      <c r="I98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86" spans="1:9" hidden="1">
      <c r="A986" s="50">
        <v>131314</v>
      </c>
      <c r="B986" s="50" t="s">
        <v>652</v>
      </c>
      <c r="C986" s="50" t="s">
        <v>653</v>
      </c>
      <c r="D986" s="50" t="s">
        <v>628</v>
      </c>
      <c r="E986" s="50" t="s">
        <v>253</v>
      </c>
      <c r="F986" s="51" t="s">
        <v>74</v>
      </c>
      <c r="G986" s="52" t="s">
        <v>254</v>
      </c>
      <c r="H986" s="52" t="s">
        <v>254</v>
      </c>
      <c r="I98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87" spans="1:9" hidden="1">
      <c r="A987" s="50">
        <v>131315</v>
      </c>
      <c r="B987" s="50" t="s">
        <v>654</v>
      </c>
      <c r="C987" s="50" t="s">
        <v>655</v>
      </c>
      <c r="D987" s="50" t="s">
        <v>628</v>
      </c>
      <c r="E987" s="50" t="s">
        <v>253</v>
      </c>
      <c r="F987" s="51" t="s">
        <v>74</v>
      </c>
      <c r="G987" s="52" t="s">
        <v>254</v>
      </c>
      <c r="H987" s="52" t="s">
        <v>254</v>
      </c>
      <c r="I9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88" spans="1:9" hidden="1">
      <c r="A988" s="50">
        <v>131316</v>
      </c>
      <c r="B988" s="50" t="s">
        <v>656</v>
      </c>
      <c r="C988" s="50" t="s">
        <v>657</v>
      </c>
      <c r="D988" s="50" t="s">
        <v>628</v>
      </c>
      <c r="E988" s="50" t="s">
        <v>253</v>
      </c>
      <c r="F988" s="51" t="s">
        <v>74</v>
      </c>
      <c r="G988" s="53">
        <v>0.88</v>
      </c>
      <c r="H988" s="53">
        <v>0.46</v>
      </c>
      <c r="I98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1.9130434782608694</v>
      </c>
    </row>
    <row r="989" spans="1:9" hidden="1">
      <c r="A989" s="50">
        <v>131317</v>
      </c>
      <c r="B989" s="50" t="s">
        <v>658</v>
      </c>
      <c r="C989" s="50" t="s">
        <v>659</v>
      </c>
      <c r="D989" s="50" t="s">
        <v>628</v>
      </c>
      <c r="E989" s="50" t="s">
        <v>253</v>
      </c>
      <c r="F989" s="51" t="s">
        <v>74</v>
      </c>
      <c r="G989" s="52" t="s">
        <v>254</v>
      </c>
      <c r="H989" s="52" t="s">
        <v>254</v>
      </c>
      <c r="I98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90" spans="1:9" hidden="1">
      <c r="A990" s="50">
        <v>131318</v>
      </c>
      <c r="B990" s="50" t="s">
        <v>660</v>
      </c>
      <c r="C990" s="50" t="s">
        <v>661</v>
      </c>
      <c r="D990" s="50" t="s">
        <v>628</v>
      </c>
      <c r="E990" s="50" t="s">
        <v>253</v>
      </c>
      <c r="F990" s="51" t="s">
        <v>74</v>
      </c>
      <c r="G990" s="52" t="s">
        <v>254</v>
      </c>
      <c r="H990" s="52" t="s">
        <v>254</v>
      </c>
      <c r="I99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91" spans="1:9" hidden="1">
      <c r="A991" s="50">
        <v>131319</v>
      </c>
      <c r="B991" s="50" t="s">
        <v>662</v>
      </c>
      <c r="C991" s="50" t="s">
        <v>663</v>
      </c>
      <c r="D991" s="50" t="s">
        <v>628</v>
      </c>
      <c r="E991" s="50" t="s">
        <v>253</v>
      </c>
      <c r="F991" s="51" t="s">
        <v>74</v>
      </c>
      <c r="G991" s="52" t="s">
        <v>254</v>
      </c>
      <c r="H991" s="52" t="s">
        <v>254</v>
      </c>
      <c r="I99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92" spans="1:9" hidden="1">
      <c r="A992" s="50">
        <v>131320</v>
      </c>
      <c r="B992" s="50" t="s">
        <v>664</v>
      </c>
      <c r="C992" s="50" t="s">
        <v>665</v>
      </c>
      <c r="D992" s="50" t="s">
        <v>628</v>
      </c>
      <c r="E992" s="50" t="s">
        <v>666</v>
      </c>
      <c r="F992" s="51" t="s">
        <v>74</v>
      </c>
      <c r="G992" s="52" t="s">
        <v>254</v>
      </c>
      <c r="H992" s="52" t="s">
        <v>254</v>
      </c>
      <c r="I99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93" spans="1:9" hidden="1">
      <c r="A993" s="50">
        <v>131321</v>
      </c>
      <c r="B993" s="50" t="s">
        <v>667</v>
      </c>
      <c r="C993" s="50" t="s">
        <v>668</v>
      </c>
      <c r="D993" s="50" t="s">
        <v>628</v>
      </c>
      <c r="E993" s="50" t="s">
        <v>669</v>
      </c>
      <c r="F993" s="51" t="s">
        <v>74</v>
      </c>
      <c r="G993" s="52" t="s">
        <v>254</v>
      </c>
      <c r="H993" s="52" t="s">
        <v>254</v>
      </c>
      <c r="I99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94" spans="1:9" hidden="1">
      <c r="A994" s="50">
        <v>131322</v>
      </c>
      <c r="B994" s="50" t="s">
        <v>670</v>
      </c>
      <c r="C994" s="50" t="s">
        <v>671</v>
      </c>
      <c r="D994" s="50" t="s">
        <v>628</v>
      </c>
      <c r="E994" s="50" t="s">
        <v>253</v>
      </c>
      <c r="F994" s="51" t="s">
        <v>74</v>
      </c>
      <c r="G994" s="54">
        <v>0.5</v>
      </c>
      <c r="H994" s="53">
        <v>0.36</v>
      </c>
      <c r="I99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1.3888888888888888</v>
      </c>
    </row>
    <row r="995" spans="1:9" hidden="1">
      <c r="A995" s="50">
        <v>131323</v>
      </c>
      <c r="B995" s="50" t="s">
        <v>672</v>
      </c>
      <c r="C995" s="50" t="s">
        <v>673</v>
      </c>
      <c r="D995" s="50" t="s">
        <v>628</v>
      </c>
      <c r="E995" s="50" t="s">
        <v>639</v>
      </c>
      <c r="F995" s="51" t="s">
        <v>74</v>
      </c>
      <c r="G995" s="53">
        <v>0.56999999999999995</v>
      </c>
      <c r="H995" s="53">
        <v>0.28000000000000003</v>
      </c>
      <c r="I99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2.0357142857142851</v>
      </c>
    </row>
    <row r="996" spans="1:9" hidden="1">
      <c r="A996" s="50">
        <v>131324</v>
      </c>
      <c r="B996" s="50" t="s">
        <v>674</v>
      </c>
      <c r="C996" s="50" t="s">
        <v>675</v>
      </c>
      <c r="D996" s="50" t="s">
        <v>628</v>
      </c>
      <c r="E996" s="50" t="s">
        <v>253</v>
      </c>
      <c r="F996" s="51" t="s">
        <v>74</v>
      </c>
      <c r="G996" s="52" t="s">
        <v>254</v>
      </c>
      <c r="H996" s="52" t="s">
        <v>254</v>
      </c>
      <c r="I99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997" spans="1:9" hidden="1">
      <c r="A997" s="50">
        <v>131325</v>
      </c>
      <c r="B997" s="50" t="s">
        <v>676</v>
      </c>
      <c r="C997" s="50" t="s">
        <v>677</v>
      </c>
      <c r="D997" s="50" t="s">
        <v>628</v>
      </c>
      <c r="E997" s="50" t="s">
        <v>678</v>
      </c>
      <c r="F997" s="51" t="s">
        <v>74</v>
      </c>
      <c r="G997" s="53">
        <v>1.1499999999999999</v>
      </c>
      <c r="H997" s="53">
        <v>0.61</v>
      </c>
      <c r="I99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1.8852459016393441</v>
      </c>
    </row>
    <row r="998" spans="1:9" hidden="1">
      <c r="A998" s="50">
        <v>131326</v>
      </c>
      <c r="B998" s="50" t="s">
        <v>679</v>
      </c>
      <c r="C998" s="50" t="s">
        <v>680</v>
      </c>
      <c r="D998" s="50" t="s">
        <v>628</v>
      </c>
      <c r="E998" s="50" t="s">
        <v>681</v>
      </c>
      <c r="F998" s="51" t="s">
        <v>74</v>
      </c>
      <c r="G998" s="53">
        <v>0.81</v>
      </c>
      <c r="H998" s="53">
        <v>0.42</v>
      </c>
      <c r="I99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1.9285714285714288</v>
      </c>
    </row>
    <row r="999" spans="1:9" hidden="1">
      <c r="A999" s="50">
        <v>131327</v>
      </c>
      <c r="B999" s="50" t="s">
        <v>682</v>
      </c>
      <c r="C999" s="50" t="s">
        <v>683</v>
      </c>
      <c r="D999" s="50" t="s">
        <v>628</v>
      </c>
      <c r="E999" s="50" t="s">
        <v>494</v>
      </c>
      <c r="F999" s="51" t="s">
        <v>74</v>
      </c>
      <c r="G999" s="54">
        <v>6.9</v>
      </c>
      <c r="H999" s="53">
        <v>5.0199999999999996</v>
      </c>
      <c r="I99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1.3745019920318726</v>
      </c>
    </row>
    <row r="1000" spans="1:9" hidden="1">
      <c r="A1000" s="50">
        <v>131328</v>
      </c>
      <c r="B1000" s="50" t="s">
        <v>684</v>
      </c>
      <c r="C1000" s="50" t="s">
        <v>685</v>
      </c>
      <c r="D1000" s="50" t="s">
        <v>628</v>
      </c>
      <c r="E1000" s="50" t="s">
        <v>253</v>
      </c>
      <c r="F1000" s="51" t="s">
        <v>74</v>
      </c>
      <c r="G1000" s="53">
        <v>1.43</v>
      </c>
      <c r="H1000" s="53">
        <v>0.96</v>
      </c>
      <c r="I100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1.4895833333333333</v>
      </c>
    </row>
    <row r="1001" spans="1:9">
      <c r="A1001" s="332"/>
      <c r="B1001" s="332"/>
      <c r="C1001" s="332"/>
      <c r="D1001" s="332"/>
      <c r="E1001" s="332"/>
      <c r="F1001" s="333"/>
      <c r="G1001" s="334"/>
      <c r="H1001" s="334"/>
      <c r="I1001" s="389" t="str">
        <f>IFERROR(Table2[[#This Row],[Total private allowed amount for facility inpatient and outpatient services ($ millions) (required)]]/Table2[[#This Row],[Simulated Medicare allowed amount for facility inpatient and outpatient services ($ millions) (required)]],"")</f>
        <v/>
      </c>
    </row>
    <row r="1002" spans="1:9">
      <c r="A1002" s="332"/>
      <c r="B1002" s="332"/>
      <c r="C1002" s="332"/>
      <c r="D1002" s="332"/>
      <c r="E1002" s="332"/>
      <c r="F1002" s="333"/>
      <c r="G1002" s="334"/>
      <c r="H1002" s="334"/>
      <c r="I1002" s="389" t="str">
        <f>IFERROR(Table2[[#This Row],[Total private allowed amount for facility inpatient and outpatient services ($ millions) (required)]]/Table2[[#This Row],[Simulated Medicare allowed amount for facility inpatient and outpatient services ($ millions) (required)]],"")</f>
        <v/>
      </c>
    </row>
    <row r="1003" spans="1:9">
      <c r="A1003" s="332"/>
      <c r="B1003" s="332"/>
      <c r="C1003" s="332"/>
      <c r="D1003" s="332"/>
      <c r="E1003" s="332"/>
      <c r="F1003" s="333"/>
      <c r="G1003" s="334"/>
      <c r="H1003" s="334"/>
      <c r="I1003" s="389" t="str">
        <f>IFERROR(Table2[[#This Row],[Total private allowed amount for facility inpatient and outpatient services ($ millions) (required)]]/Table2[[#This Row],[Simulated Medicare allowed amount for facility inpatient and outpatient services ($ millions) (required)]],"")</f>
        <v/>
      </c>
    </row>
    <row r="1004" spans="1:9">
      <c r="A1004" s="332"/>
      <c r="B1004" s="332"/>
      <c r="C1004" s="332"/>
      <c r="D1004" s="332"/>
      <c r="E1004" s="332"/>
      <c r="F1004" s="333"/>
      <c r="G1004" s="334"/>
      <c r="H1004" s="334"/>
      <c r="I1004" s="389" t="str">
        <f>IFERROR(Table2[[#This Row],[Total private allowed amount for facility inpatient and outpatient services ($ millions) (required)]]/Table2[[#This Row],[Simulated Medicare allowed amount for facility inpatient and outpatient services ($ millions) (required)]],"")</f>
        <v/>
      </c>
    </row>
    <row r="1005" spans="1:9">
      <c r="A1005" s="332"/>
      <c r="B1005" s="332"/>
      <c r="C1005" s="332"/>
      <c r="D1005" s="332"/>
      <c r="E1005" s="332"/>
      <c r="F1005" s="333"/>
      <c r="G1005" s="334"/>
      <c r="H1005" s="335"/>
      <c r="I1005" s="389" t="str">
        <f>IFERROR(Table2[[#This Row],[Total private allowed amount for facility inpatient and outpatient services ($ millions) (required)]]/Table2[[#This Row],[Simulated Medicare allowed amount for facility inpatient and outpatient services ($ millions) (required)]],"")</f>
        <v/>
      </c>
    </row>
    <row r="1006" spans="1:9">
      <c r="A1006" s="332"/>
      <c r="B1006" s="332"/>
      <c r="C1006" s="332"/>
      <c r="D1006" s="332"/>
      <c r="E1006" s="332"/>
      <c r="F1006" s="333"/>
      <c r="G1006" s="334"/>
      <c r="H1006" s="334"/>
      <c r="I1006" s="389" t="str">
        <f>IFERROR(Table2[[#This Row],[Total private allowed amount for facility inpatient and outpatient services ($ millions) (required)]]/Table2[[#This Row],[Simulated Medicare allowed amount for facility inpatient and outpatient services ($ millions) (required)]],"")</f>
        <v/>
      </c>
    </row>
    <row r="1007" spans="1:9">
      <c r="A1007" s="332"/>
      <c r="B1007" s="332"/>
      <c r="C1007" s="332"/>
      <c r="D1007" s="332"/>
      <c r="E1007" s="332"/>
      <c r="F1007" s="333"/>
      <c r="G1007" s="334"/>
      <c r="H1007" s="334"/>
      <c r="I1007" s="389" t="str">
        <f>IFERROR(Table2[[#This Row],[Total private allowed amount for facility inpatient and outpatient services ($ millions) (required)]]/Table2[[#This Row],[Simulated Medicare allowed amount for facility inpatient and outpatient services ($ millions) (required)]],"")</f>
        <v/>
      </c>
    </row>
    <row r="1008" spans="1:9">
      <c r="A1008" s="332"/>
      <c r="B1008" s="332"/>
      <c r="C1008" s="332"/>
      <c r="D1008" s="332"/>
      <c r="E1008" s="332"/>
      <c r="F1008" s="333"/>
      <c r="G1008" s="334"/>
      <c r="H1008" s="334"/>
      <c r="I1008" s="389" t="str">
        <f>IFERROR(Table2[[#This Row],[Total private allowed amount for facility inpatient and outpatient services ($ millions) (required)]]/Table2[[#This Row],[Simulated Medicare allowed amount for facility inpatient and outpatient services ($ millions) (required)]],"")</f>
        <v/>
      </c>
    </row>
    <row r="1009" spans="1:9">
      <c r="A1009" s="332"/>
      <c r="B1009" s="332"/>
      <c r="C1009" s="332"/>
      <c r="D1009" s="332"/>
      <c r="E1009" s="332"/>
      <c r="F1009" s="333"/>
      <c r="G1009" s="334"/>
      <c r="H1009" s="334"/>
      <c r="I1009" s="389" t="str">
        <f>IFERROR(Table2[[#This Row],[Total private allowed amount for facility inpatient and outpatient services ($ millions) (required)]]/Table2[[#This Row],[Simulated Medicare allowed amount for facility inpatient and outpatient services ($ millions) (required)]],"")</f>
        <v/>
      </c>
    </row>
    <row r="1010" spans="1:9">
      <c r="A1010" s="332"/>
      <c r="B1010" s="332"/>
      <c r="C1010" s="332"/>
      <c r="D1010" s="332"/>
      <c r="E1010" s="332"/>
      <c r="F1010" s="333"/>
      <c r="G1010" s="335"/>
      <c r="H1010" s="334"/>
      <c r="I1010" s="389" t="str">
        <f>IFERROR(Table2[[#This Row],[Total private allowed amount for facility inpatient and outpatient services ($ millions) (required)]]/Table2[[#This Row],[Simulated Medicare allowed amount for facility inpatient and outpatient services ($ millions) (required)]],"")</f>
        <v/>
      </c>
    </row>
    <row r="1011" spans="1:9">
      <c r="A1011" s="332"/>
      <c r="B1011" s="332"/>
      <c r="C1011" s="332"/>
      <c r="D1011" s="332"/>
      <c r="E1011" s="332"/>
      <c r="F1011" s="333"/>
      <c r="G1011" s="336"/>
      <c r="H1011" s="336"/>
      <c r="I1011" s="389" t="str">
        <f>IFERROR(Table2[[#This Row],[Total private allowed amount for facility inpatient and outpatient services ($ millions) (required)]]/Table2[[#This Row],[Simulated Medicare allowed amount for facility inpatient and outpatient services ($ millions) (required)]],"")</f>
        <v/>
      </c>
    </row>
    <row r="1012" spans="1:9">
      <c r="A1012" s="332"/>
      <c r="B1012" s="332"/>
      <c r="C1012" s="332"/>
      <c r="D1012" s="332"/>
      <c r="E1012" s="332"/>
      <c r="F1012" s="333"/>
      <c r="G1012" s="334"/>
      <c r="H1012" s="334"/>
      <c r="I1012" s="389" t="str">
        <f>IFERROR(Table2[[#This Row],[Total private allowed amount for facility inpatient and outpatient services ($ millions) (required)]]/Table2[[#This Row],[Simulated Medicare allowed amount for facility inpatient and outpatient services ($ millions) (required)]],"")</f>
        <v/>
      </c>
    </row>
    <row r="1013" spans="1:9">
      <c r="A1013" s="332"/>
      <c r="B1013" s="332"/>
      <c r="C1013" s="332"/>
      <c r="D1013" s="332"/>
      <c r="E1013" s="332"/>
      <c r="F1013" s="333"/>
      <c r="G1013" s="334"/>
      <c r="H1013" s="334"/>
      <c r="I1013" s="389" t="str">
        <f>IFERROR(Table2[[#This Row],[Total private allowed amount for facility inpatient and outpatient services ($ millions) (required)]]/Table2[[#This Row],[Simulated Medicare allowed amount for facility inpatient and outpatient services ($ millions) (required)]],"")</f>
        <v/>
      </c>
    </row>
    <row r="1014" spans="1:9">
      <c r="A1014" s="332"/>
      <c r="B1014" s="332"/>
      <c r="C1014" s="332"/>
      <c r="D1014" s="332"/>
      <c r="E1014" s="332"/>
      <c r="F1014" s="333"/>
      <c r="G1014" s="334"/>
      <c r="H1014" s="334"/>
      <c r="I1014" s="389" t="str">
        <f>IFERROR(Table2[[#This Row],[Total private allowed amount for facility inpatient and outpatient services ($ millions) (required)]]/Table2[[#This Row],[Simulated Medicare allowed amount for facility inpatient and outpatient services ($ millions) (required)]],"")</f>
        <v/>
      </c>
    </row>
    <row r="1015" spans="1:9">
      <c r="A1015" s="332"/>
      <c r="B1015" s="332"/>
      <c r="C1015" s="332"/>
      <c r="D1015" s="332"/>
      <c r="E1015" s="332"/>
      <c r="F1015" s="333"/>
      <c r="G1015" s="334"/>
      <c r="H1015" s="335"/>
      <c r="I1015" s="389" t="str">
        <f>IFERROR(Table2[[#This Row],[Total private allowed amount for facility inpatient and outpatient services ($ millions) (required)]]/Table2[[#This Row],[Simulated Medicare allowed amount for facility inpatient and outpatient services ($ millions) (required)]],"")</f>
        <v/>
      </c>
    </row>
    <row r="1016" spans="1:9">
      <c r="A1016" s="332"/>
      <c r="B1016" s="332"/>
      <c r="C1016" s="332"/>
      <c r="D1016" s="332"/>
      <c r="E1016" s="332"/>
      <c r="F1016" s="333"/>
      <c r="G1016" s="334"/>
      <c r="H1016" s="334"/>
      <c r="I1016" s="389" t="str">
        <f>IFERROR(Table2[[#This Row],[Total private allowed amount for facility inpatient and outpatient services ($ millions) (required)]]/Table2[[#This Row],[Simulated Medicare allowed amount for facility inpatient and outpatient services ($ millions) (required)]],"")</f>
        <v/>
      </c>
    </row>
    <row r="1017" spans="1:9">
      <c r="A1017" s="332"/>
      <c r="B1017" s="332"/>
      <c r="C1017" s="332"/>
      <c r="D1017" s="332"/>
      <c r="E1017" s="332"/>
      <c r="F1017" s="333"/>
      <c r="G1017" s="335"/>
      <c r="H1017" s="334"/>
      <c r="I1017" s="389" t="str">
        <f>IFERROR(Table2[[#This Row],[Total private allowed amount for facility inpatient and outpatient services ($ millions) (required)]]/Table2[[#This Row],[Simulated Medicare allowed amount for facility inpatient and outpatient services ($ millions) (required)]],"")</f>
        <v/>
      </c>
    </row>
    <row r="1018" spans="1:9">
      <c r="A1018" s="332"/>
      <c r="B1018" s="332"/>
      <c r="C1018" s="332"/>
      <c r="D1018" s="332"/>
      <c r="E1018" s="332"/>
      <c r="F1018" s="333"/>
      <c r="G1018" s="334"/>
      <c r="H1018" s="334"/>
      <c r="I1018" s="389" t="str">
        <f>IFERROR(Table2[[#This Row],[Total private allowed amount for facility inpatient and outpatient services ($ millions) (required)]]/Table2[[#This Row],[Simulated Medicare allowed amount for facility inpatient and outpatient services ($ millions) (required)]],"")</f>
        <v/>
      </c>
    </row>
    <row r="1019" spans="1:9">
      <c r="A1019" s="332"/>
      <c r="B1019" s="332"/>
      <c r="C1019" s="332"/>
      <c r="D1019" s="332"/>
      <c r="E1019" s="332"/>
      <c r="F1019" s="333"/>
      <c r="G1019" s="334"/>
      <c r="H1019" s="334"/>
      <c r="I1019" s="389" t="str">
        <f>IFERROR(Table2[[#This Row],[Total private allowed amount for facility inpatient and outpatient services ($ millions) (required)]]/Table2[[#This Row],[Simulated Medicare allowed amount for facility inpatient and outpatient services ($ millions) (required)]],"")</f>
        <v/>
      </c>
    </row>
    <row r="1020" spans="1:9">
      <c r="A1020" s="332"/>
      <c r="B1020" s="332"/>
      <c r="C1020" s="332"/>
      <c r="D1020" s="332"/>
      <c r="E1020" s="332"/>
      <c r="F1020" s="333"/>
      <c r="G1020" s="336"/>
      <c r="H1020" s="336"/>
      <c r="I1020" s="389" t="str">
        <f>IFERROR(Table2[[#This Row],[Total private allowed amount for facility inpatient and outpatient services ($ millions) (required)]]/Table2[[#This Row],[Simulated Medicare allowed amount for facility inpatient and outpatient services ($ millions) (required)]],"")</f>
        <v/>
      </c>
    </row>
    <row r="1021" spans="1:9">
      <c r="A1021" s="332"/>
      <c r="B1021" s="332"/>
      <c r="C1021" s="332"/>
      <c r="D1021" s="332"/>
      <c r="E1021" s="332"/>
      <c r="F1021" s="333"/>
      <c r="G1021" s="334"/>
      <c r="H1021" s="334"/>
      <c r="I1021" s="389" t="str">
        <f>IFERROR(Table2[[#This Row],[Total private allowed amount for facility inpatient and outpatient services ($ millions) (required)]]/Table2[[#This Row],[Simulated Medicare allowed amount for facility inpatient and outpatient services ($ millions) (required)]],"")</f>
        <v/>
      </c>
    </row>
    <row r="1022" spans="1:9">
      <c r="A1022" s="332"/>
      <c r="B1022" s="332"/>
      <c r="C1022" s="332"/>
      <c r="D1022" s="332"/>
      <c r="E1022" s="332"/>
      <c r="F1022" s="333"/>
      <c r="G1022" s="334"/>
      <c r="H1022" s="334"/>
      <c r="I1022" s="389" t="str">
        <f>IFERROR(Table2[[#This Row],[Total private allowed amount for facility inpatient and outpatient services ($ millions) (required)]]/Table2[[#This Row],[Simulated Medicare allowed amount for facility inpatient and outpatient services ($ millions) (required)]],"")</f>
        <v/>
      </c>
    </row>
    <row r="1023" spans="1:9">
      <c r="A1023" s="332"/>
      <c r="B1023" s="332"/>
      <c r="C1023" s="332"/>
      <c r="D1023" s="332"/>
      <c r="E1023" s="332"/>
      <c r="F1023" s="333"/>
      <c r="G1023" s="336"/>
      <c r="H1023" s="336"/>
      <c r="I1023" s="389" t="str">
        <f>IFERROR(Table2[[#This Row],[Total private allowed amount for facility inpatient and outpatient services ($ millions) (required)]]/Table2[[#This Row],[Simulated Medicare allowed amount for facility inpatient and outpatient services ($ millions) (required)]],"")</f>
        <v/>
      </c>
    </row>
    <row r="1024" spans="1:9">
      <c r="A1024" s="332"/>
      <c r="B1024" s="332"/>
      <c r="C1024" s="332"/>
      <c r="D1024" s="332"/>
      <c r="E1024" s="332"/>
      <c r="F1024" s="333"/>
      <c r="G1024" s="334"/>
      <c r="H1024" s="335"/>
      <c r="I1024" s="389" t="str">
        <f>IFERROR(Table2[[#This Row],[Total private allowed amount for facility inpatient and outpatient services ($ millions) (required)]]/Table2[[#This Row],[Simulated Medicare allowed amount for facility inpatient and outpatient services ($ millions) (required)]],"")</f>
        <v/>
      </c>
    </row>
    <row r="1025" spans="1:9">
      <c r="A1025" s="332"/>
      <c r="B1025" s="332"/>
      <c r="C1025" s="332"/>
      <c r="D1025" s="332"/>
      <c r="E1025" s="332"/>
      <c r="F1025" s="333"/>
      <c r="G1025" s="334"/>
      <c r="H1025" s="334"/>
      <c r="I1025" s="389" t="str">
        <f>IFERROR(Table2[[#This Row],[Total private allowed amount for facility inpatient and outpatient services ($ millions) (required)]]/Table2[[#This Row],[Simulated Medicare allowed amount for facility inpatient and outpatient services ($ millions) (required)]],"")</f>
        <v/>
      </c>
    </row>
    <row r="1026" spans="1:9">
      <c r="A1026" s="332"/>
      <c r="B1026" s="332"/>
      <c r="C1026" s="332"/>
      <c r="D1026" s="332"/>
      <c r="E1026" s="332"/>
      <c r="F1026" s="333"/>
      <c r="G1026" s="334"/>
      <c r="H1026" s="334"/>
      <c r="I1026" s="389" t="str">
        <f>IFERROR(Table2[[#This Row],[Total private allowed amount for facility inpatient and outpatient services ($ millions) (required)]]/Table2[[#This Row],[Simulated Medicare allowed amount for facility inpatient and outpatient services ($ millions) (required)]],"")</f>
        <v/>
      </c>
    </row>
    <row r="1027" spans="1:9">
      <c r="A1027" s="332"/>
      <c r="B1027" s="332"/>
      <c r="C1027" s="332"/>
      <c r="D1027" s="332"/>
      <c r="E1027" s="332"/>
      <c r="F1027" s="333"/>
      <c r="G1027" s="334"/>
      <c r="H1027" s="334"/>
      <c r="I1027" s="389" t="str">
        <f>IFERROR(Table2[[#This Row],[Total private allowed amount for facility inpatient and outpatient services ($ millions) (required)]]/Table2[[#This Row],[Simulated Medicare allowed amount for facility inpatient and outpatient services ($ millions) (required)]],"")</f>
        <v/>
      </c>
    </row>
    <row r="1028" spans="1:9">
      <c r="A1028" s="332"/>
      <c r="B1028" s="332"/>
      <c r="C1028" s="332"/>
      <c r="D1028" s="332"/>
      <c r="E1028" s="332"/>
      <c r="F1028" s="333"/>
      <c r="G1028" s="334"/>
      <c r="H1028" s="334"/>
      <c r="I1028" s="389" t="str">
        <f>IFERROR(Table2[[#This Row],[Total private allowed amount for facility inpatient and outpatient services ($ millions) (required)]]/Table2[[#This Row],[Simulated Medicare allowed amount for facility inpatient and outpatient services ($ millions) (required)]],"")</f>
        <v/>
      </c>
    </row>
    <row r="1029" spans="1:9">
      <c r="A1029" s="332"/>
      <c r="B1029" s="332"/>
      <c r="C1029" s="332"/>
      <c r="D1029" s="332"/>
      <c r="E1029" s="332"/>
      <c r="F1029" s="333"/>
      <c r="G1029" s="336"/>
      <c r="H1029" s="336"/>
      <c r="I1029" s="389" t="str">
        <f>IFERROR(Table2[[#This Row],[Total private allowed amount for facility inpatient and outpatient services ($ millions) (required)]]/Table2[[#This Row],[Simulated Medicare allowed amount for facility inpatient and outpatient services ($ millions) (required)]],"")</f>
        <v/>
      </c>
    </row>
    <row r="1030" spans="1:9">
      <c r="A1030" s="332"/>
      <c r="B1030" s="332"/>
      <c r="C1030" s="332"/>
      <c r="D1030" s="332"/>
      <c r="E1030" s="332"/>
      <c r="F1030" s="333"/>
      <c r="G1030" s="336"/>
      <c r="H1030" s="336"/>
      <c r="I1030" s="389" t="str">
        <f>IFERROR(Table2[[#This Row],[Total private allowed amount for facility inpatient and outpatient services ($ millions) (required)]]/Table2[[#This Row],[Simulated Medicare allowed amount for facility inpatient and outpatient services ($ millions) (required)]],"")</f>
        <v/>
      </c>
    </row>
    <row r="1031" spans="1:9">
      <c r="A1031" s="332"/>
      <c r="B1031" s="332"/>
      <c r="C1031" s="332"/>
      <c r="D1031" s="332"/>
      <c r="E1031" s="332"/>
      <c r="F1031" s="333"/>
      <c r="G1031" s="334"/>
      <c r="H1031" s="334"/>
      <c r="I1031" s="389" t="str">
        <f>IFERROR(Table2[[#This Row],[Total private allowed amount for facility inpatient and outpatient services ($ millions) (required)]]/Table2[[#This Row],[Simulated Medicare allowed amount for facility inpatient and outpatient services ($ millions) (required)]],"")</f>
        <v/>
      </c>
    </row>
    <row r="1032" spans="1:9">
      <c r="A1032" s="332"/>
      <c r="B1032" s="332"/>
      <c r="C1032" s="332"/>
      <c r="D1032" s="332"/>
      <c r="E1032" s="332"/>
      <c r="F1032" s="333"/>
      <c r="G1032" s="334"/>
      <c r="H1032" s="335"/>
      <c r="I1032" s="389" t="str">
        <f>IFERROR(Table2[[#This Row],[Total private allowed amount for facility inpatient and outpatient services ($ millions) (required)]]/Table2[[#This Row],[Simulated Medicare allowed amount for facility inpatient and outpatient services ($ millions) (required)]],"")</f>
        <v/>
      </c>
    </row>
    <row r="1033" spans="1:9">
      <c r="A1033" s="332"/>
      <c r="B1033" s="332"/>
      <c r="C1033" s="332"/>
      <c r="D1033" s="332"/>
      <c r="E1033" s="332"/>
      <c r="F1033" s="333"/>
      <c r="G1033" s="334"/>
      <c r="H1033" s="334"/>
      <c r="I1033" s="389" t="str">
        <f>IFERROR(Table2[[#This Row],[Total private allowed amount for facility inpatient and outpatient services ($ millions) (required)]]/Table2[[#This Row],[Simulated Medicare allowed amount for facility inpatient and outpatient services ($ millions) (required)]],"")</f>
        <v/>
      </c>
    </row>
    <row r="1034" spans="1:9">
      <c r="A1034" s="332"/>
      <c r="B1034" s="332"/>
      <c r="C1034" s="332"/>
      <c r="D1034" s="332"/>
      <c r="E1034" s="332"/>
      <c r="F1034" s="333"/>
      <c r="G1034" s="334"/>
      <c r="H1034" s="334"/>
      <c r="I1034" s="389" t="str">
        <f>IFERROR(Table2[[#This Row],[Total private allowed amount for facility inpatient and outpatient services ($ millions) (required)]]/Table2[[#This Row],[Simulated Medicare allowed amount for facility inpatient and outpatient services ($ millions) (required)]],"")</f>
        <v/>
      </c>
    </row>
    <row r="1035" spans="1:9">
      <c r="A1035" s="332"/>
      <c r="B1035" s="332"/>
      <c r="C1035" s="332"/>
      <c r="D1035" s="332"/>
      <c r="E1035" s="332"/>
      <c r="F1035" s="333"/>
      <c r="G1035" s="334"/>
      <c r="H1035" s="334"/>
      <c r="I1035" s="389" t="str">
        <f>IFERROR(Table2[[#This Row],[Total private allowed amount for facility inpatient and outpatient services ($ millions) (required)]]/Table2[[#This Row],[Simulated Medicare allowed amount for facility inpatient and outpatient services ($ millions) (required)]],"")</f>
        <v/>
      </c>
    </row>
    <row r="1036" spans="1:9">
      <c r="A1036" s="332"/>
      <c r="B1036" s="332"/>
      <c r="C1036" s="332"/>
      <c r="D1036" s="332"/>
      <c r="E1036" s="332"/>
      <c r="F1036" s="333"/>
      <c r="G1036" s="336"/>
      <c r="H1036" s="336"/>
      <c r="I1036" s="389" t="str">
        <f>IFERROR(Table2[[#This Row],[Total private allowed amount for facility inpatient and outpatient services ($ millions) (required)]]/Table2[[#This Row],[Simulated Medicare allowed amount for facility inpatient and outpatient services ($ millions) (required)]],"")</f>
        <v/>
      </c>
    </row>
    <row r="1037" spans="1:9">
      <c r="A1037" s="332"/>
      <c r="B1037" s="332"/>
      <c r="C1037" s="332"/>
      <c r="D1037" s="332"/>
      <c r="E1037" s="332"/>
      <c r="F1037" s="333"/>
      <c r="G1037" s="334"/>
      <c r="H1037" s="334"/>
      <c r="I1037" s="389" t="str">
        <f>IFERROR(Table2[[#This Row],[Total private allowed amount for facility inpatient and outpatient services ($ millions) (required)]]/Table2[[#This Row],[Simulated Medicare allowed amount for facility inpatient and outpatient services ($ millions) (required)]],"")</f>
        <v/>
      </c>
    </row>
    <row r="1038" spans="1:9">
      <c r="A1038" s="332"/>
      <c r="B1038" s="332"/>
      <c r="C1038" s="332"/>
      <c r="D1038" s="332"/>
      <c r="E1038" s="332"/>
      <c r="F1038" s="333"/>
      <c r="G1038" s="334"/>
      <c r="H1038" s="334"/>
      <c r="I1038" s="389" t="str">
        <f>IFERROR(Table2[[#This Row],[Total private allowed amount for facility inpatient and outpatient services ($ millions) (required)]]/Table2[[#This Row],[Simulated Medicare allowed amount for facility inpatient and outpatient services ($ millions) (required)]],"")</f>
        <v/>
      </c>
    </row>
    <row r="1039" spans="1:9">
      <c r="A1039" s="332"/>
      <c r="B1039" s="332"/>
      <c r="C1039" s="332"/>
      <c r="D1039" s="332"/>
      <c r="E1039" s="332"/>
      <c r="F1039" s="333"/>
      <c r="G1039" s="334"/>
      <c r="H1039" s="334"/>
      <c r="I1039" s="389" t="str">
        <f>IFERROR(Table2[[#This Row],[Total private allowed amount for facility inpatient and outpatient services ($ millions) (required)]]/Table2[[#This Row],[Simulated Medicare allowed amount for facility inpatient and outpatient services ($ millions) (required)]],"")</f>
        <v/>
      </c>
    </row>
    <row r="1040" spans="1:9">
      <c r="A1040" s="332"/>
      <c r="B1040" s="332"/>
      <c r="C1040" s="332"/>
      <c r="D1040" s="332"/>
      <c r="E1040" s="332"/>
      <c r="F1040" s="333"/>
      <c r="G1040" s="334"/>
      <c r="H1040" s="334"/>
      <c r="I1040" s="389" t="str">
        <f>IFERROR(Table2[[#This Row],[Total private allowed amount for facility inpatient and outpatient services ($ millions) (required)]]/Table2[[#This Row],[Simulated Medicare allowed amount for facility inpatient and outpatient services ($ millions) (required)]],"")</f>
        <v/>
      </c>
    </row>
    <row r="1041" spans="1:9">
      <c r="A1041" s="332"/>
      <c r="B1041" s="332"/>
      <c r="C1041" s="332"/>
      <c r="D1041" s="332"/>
      <c r="E1041" s="332"/>
      <c r="F1041" s="333"/>
      <c r="G1041" s="334"/>
      <c r="H1041" s="334"/>
      <c r="I1041" s="389" t="str">
        <f>IFERROR(Table2[[#This Row],[Total private allowed amount for facility inpatient and outpatient services ($ millions) (required)]]/Table2[[#This Row],[Simulated Medicare allowed amount for facility inpatient and outpatient services ($ millions) (required)]],"")</f>
        <v/>
      </c>
    </row>
    <row r="1042" spans="1:9">
      <c r="A1042" s="332"/>
      <c r="B1042" s="332"/>
      <c r="C1042" s="332"/>
      <c r="D1042" s="332"/>
      <c r="E1042" s="332"/>
      <c r="F1042" s="333"/>
      <c r="G1042" s="334"/>
      <c r="H1042" s="334"/>
      <c r="I1042" s="389" t="str">
        <f>IFERROR(Table2[[#This Row],[Total private allowed amount for facility inpatient and outpatient services ($ millions) (required)]]/Table2[[#This Row],[Simulated Medicare allowed amount for facility inpatient and outpatient services ($ millions) (required)]],"")</f>
        <v/>
      </c>
    </row>
    <row r="1043" spans="1:9">
      <c r="A1043" s="332"/>
      <c r="B1043" s="332"/>
      <c r="C1043" s="332"/>
      <c r="D1043" s="332"/>
      <c r="E1043" s="332"/>
      <c r="F1043" s="333"/>
      <c r="G1043" s="334"/>
      <c r="H1043" s="334"/>
      <c r="I1043" s="389" t="str">
        <f>IFERROR(Table2[[#This Row],[Total private allowed amount for facility inpatient and outpatient services ($ millions) (required)]]/Table2[[#This Row],[Simulated Medicare allowed amount for facility inpatient and outpatient services ($ millions) (required)]],"")</f>
        <v/>
      </c>
    </row>
    <row r="1044" spans="1:9">
      <c r="A1044" s="332"/>
      <c r="B1044" s="332"/>
      <c r="C1044" s="332"/>
      <c r="D1044" s="332"/>
      <c r="E1044" s="332"/>
      <c r="F1044" s="333"/>
      <c r="G1044" s="334"/>
      <c r="H1044" s="334"/>
      <c r="I1044" s="389" t="str">
        <f>IFERROR(Table2[[#This Row],[Total private allowed amount for facility inpatient and outpatient services ($ millions) (required)]]/Table2[[#This Row],[Simulated Medicare allowed amount for facility inpatient and outpatient services ($ millions) (required)]],"")</f>
        <v/>
      </c>
    </row>
    <row r="1045" spans="1:9">
      <c r="A1045" s="332"/>
      <c r="B1045" s="332"/>
      <c r="C1045" s="332"/>
      <c r="D1045" s="332"/>
      <c r="E1045" s="332"/>
      <c r="F1045" s="333"/>
      <c r="G1045" s="334"/>
      <c r="H1045" s="334"/>
      <c r="I1045" s="389" t="str">
        <f>IFERROR(Table2[[#This Row],[Total private allowed amount for facility inpatient and outpatient services ($ millions) (required)]]/Table2[[#This Row],[Simulated Medicare allowed amount for facility inpatient and outpatient services ($ millions) (required)]],"")</f>
        <v/>
      </c>
    </row>
    <row r="1046" spans="1:9">
      <c r="A1046" s="332"/>
      <c r="B1046" s="332"/>
      <c r="C1046" s="332"/>
      <c r="D1046" s="332"/>
      <c r="E1046" s="332"/>
      <c r="F1046" s="333"/>
      <c r="G1046" s="334"/>
      <c r="H1046" s="335"/>
      <c r="I1046" s="389" t="str">
        <f>IFERROR(Table2[[#This Row],[Total private allowed amount for facility inpatient and outpatient services ($ millions) (required)]]/Table2[[#This Row],[Simulated Medicare allowed amount for facility inpatient and outpatient services ($ millions) (required)]],"")</f>
        <v/>
      </c>
    </row>
    <row r="1047" spans="1:9">
      <c r="A1047" s="332"/>
      <c r="B1047" s="332"/>
      <c r="C1047" s="332"/>
      <c r="D1047" s="332"/>
      <c r="E1047" s="332"/>
      <c r="F1047" s="333"/>
      <c r="G1047" s="334"/>
      <c r="H1047" s="334"/>
      <c r="I1047" s="389" t="str">
        <f>IFERROR(Table2[[#This Row],[Total private allowed amount for facility inpatient and outpatient services ($ millions) (required)]]/Table2[[#This Row],[Simulated Medicare allowed amount for facility inpatient and outpatient services ($ millions) (required)]],"")</f>
        <v/>
      </c>
    </row>
    <row r="1048" spans="1:9">
      <c r="A1048" s="332"/>
      <c r="B1048" s="332"/>
      <c r="C1048" s="332"/>
      <c r="D1048" s="332"/>
      <c r="E1048" s="332"/>
      <c r="F1048" s="333"/>
      <c r="G1048" s="335"/>
      <c r="H1048" s="334"/>
      <c r="I1048" s="389" t="str">
        <f>IFERROR(Table2[[#This Row],[Total private allowed amount for facility inpatient and outpatient services ($ millions) (required)]]/Table2[[#This Row],[Simulated Medicare allowed amount for facility inpatient and outpatient services ($ millions) (required)]],"")</f>
        <v/>
      </c>
    </row>
    <row r="1049" spans="1:9">
      <c r="A1049" s="332"/>
      <c r="B1049" s="332"/>
      <c r="C1049" s="332"/>
      <c r="D1049" s="332"/>
      <c r="E1049" s="332"/>
      <c r="F1049" s="333"/>
      <c r="G1049" s="334"/>
      <c r="H1049" s="334"/>
      <c r="I1049" s="389" t="str">
        <f>IFERROR(Table2[[#This Row],[Total private allowed amount for facility inpatient and outpatient services ($ millions) (required)]]/Table2[[#This Row],[Simulated Medicare allowed amount for facility inpatient and outpatient services ($ millions) (required)]],"")</f>
        <v/>
      </c>
    </row>
    <row r="1050" spans="1:9">
      <c r="A1050" s="332"/>
      <c r="B1050" s="332"/>
      <c r="C1050" s="332"/>
      <c r="D1050" s="332"/>
      <c r="E1050" s="332"/>
      <c r="F1050" s="333"/>
      <c r="G1050" s="334"/>
      <c r="H1050" s="334"/>
      <c r="I1050" s="389" t="str">
        <f>IFERROR(Table2[[#This Row],[Total private allowed amount for facility inpatient and outpatient services ($ millions) (required)]]/Table2[[#This Row],[Simulated Medicare allowed amount for facility inpatient and outpatient services ($ millions) (required)]],"")</f>
        <v/>
      </c>
    </row>
    <row r="1051" spans="1:9">
      <c r="A1051" s="332"/>
      <c r="B1051" s="332"/>
      <c r="C1051" s="332"/>
      <c r="D1051" s="332"/>
      <c r="E1051" s="332"/>
      <c r="F1051" s="333"/>
      <c r="G1051" s="336"/>
      <c r="H1051" s="336"/>
      <c r="I1051" s="389" t="str">
        <f>IFERROR(Table2[[#This Row],[Total private allowed amount for facility inpatient and outpatient services ($ millions) (required)]]/Table2[[#This Row],[Simulated Medicare allowed amount for facility inpatient and outpatient services ($ millions) (required)]],"")</f>
        <v/>
      </c>
    </row>
    <row r="1052" spans="1:9">
      <c r="A1052" s="332"/>
      <c r="B1052" s="332"/>
      <c r="C1052" s="332"/>
      <c r="D1052" s="332"/>
      <c r="E1052" s="332"/>
      <c r="F1052" s="333"/>
      <c r="G1052" s="334"/>
      <c r="H1052" s="334"/>
      <c r="I1052" s="389" t="str">
        <f>IFERROR(Table2[[#This Row],[Total private allowed amount for facility inpatient and outpatient services ($ millions) (required)]]/Table2[[#This Row],[Simulated Medicare allowed amount for facility inpatient and outpatient services ($ millions) (required)]],"")</f>
        <v/>
      </c>
    </row>
    <row r="1053" spans="1:9">
      <c r="A1053" s="332"/>
      <c r="B1053" s="332"/>
      <c r="C1053" s="332"/>
      <c r="D1053" s="332"/>
      <c r="E1053" s="332"/>
      <c r="F1053" s="333"/>
      <c r="G1053" s="334"/>
      <c r="H1053" s="334"/>
      <c r="I1053" s="389" t="str">
        <f>IFERROR(Table2[[#This Row],[Total private allowed amount for facility inpatient and outpatient services ($ millions) (required)]]/Table2[[#This Row],[Simulated Medicare allowed amount for facility inpatient and outpatient services ($ millions) (required)]],"")</f>
        <v/>
      </c>
    </row>
    <row r="1054" spans="1:9">
      <c r="A1054" s="332"/>
      <c r="B1054" s="332"/>
      <c r="C1054" s="332"/>
      <c r="D1054" s="332"/>
      <c r="E1054" s="332"/>
      <c r="F1054" s="333"/>
      <c r="G1054" s="334"/>
      <c r="H1054" s="335"/>
      <c r="I1054" s="389" t="str">
        <f>IFERROR(Table2[[#This Row],[Total private allowed amount for facility inpatient and outpatient services ($ millions) (required)]]/Table2[[#This Row],[Simulated Medicare allowed amount for facility inpatient and outpatient services ($ millions) (required)]],"")</f>
        <v/>
      </c>
    </row>
    <row r="1055" spans="1:9">
      <c r="A1055" s="332"/>
      <c r="B1055" s="332"/>
      <c r="C1055" s="332"/>
      <c r="D1055" s="332"/>
      <c r="E1055" s="332"/>
      <c r="F1055" s="333"/>
      <c r="G1055" s="334"/>
      <c r="H1055" s="335"/>
      <c r="I1055" s="389" t="str">
        <f>IFERROR(Table2[[#This Row],[Total private allowed amount for facility inpatient and outpatient services ($ millions) (required)]]/Table2[[#This Row],[Simulated Medicare allowed amount for facility inpatient and outpatient services ($ millions) (required)]],"")</f>
        <v/>
      </c>
    </row>
    <row r="1056" spans="1:9">
      <c r="A1056" s="332"/>
      <c r="B1056" s="332"/>
      <c r="C1056" s="332"/>
      <c r="D1056" s="332"/>
      <c r="E1056" s="332"/>
      <c r="F1056" s="333"/>
      <c r="G1056" s="334"/>
      <c r="H1056" s="334"/>
      <c r="I1056" s="389" t="str">
        <f>IFERROR(Table2[[#This Row],[Total private allowed amount for facility inpatient and outpatient services ($ millions) (required)]]/Table2[[#This Row],[Simulated Medicare allowed amount for facility inpatient and outpatient services ($ millions) (required)]],"")</f>
        <v/>
      </c>
    </row>
    <row r="1057" spans="1:9">
      <c r="A1057" s="332"/>
      <c r="B1057" s="332"/>
      <c r="C1057" s="332"/>
      <c r="D1057" s="332"/>
      <c r="E1057" s="332"/>
      <c r="F1057" s="333"/>
      <c r="G1057" s="336"/>
      <c r="H1057" s="336"/>
      <c r="I1057" s="389" t="str">
        <f>IFERROR(Table2[[#This Row],[Total private allowed amount for facility inpatient and outpatient services ($ millions) (required)]]/Table2[[#This Row],[Simulated Medicare allowed amount for facility inpatient and outpatient services ($ millions) (required)]],"")</f>
        <v/>
      </c>
    </row>
    <row r="1058" spans="1:9">
      <c r="A1058" s="332"/>
      <c r="B1058" s="332"/>
      <c r="C1058" s="332"/>
      <c r="D1058" s="332"/>
      <c r="E1058" s="332"/>
      <c r="F1058" s="333"/>
      <c r="G1058" s="334"/>
      <c r="H1058" s="335"/>
      <c r="I1058" s="389" t="str">
        <f>IFERROR(Table2[[#This Row],[Total private allowed amount for facility inpatient and outpatient services ($ millions) (required)]]/Table2[[#This Row],[Simulated Medicare allowed amount for facility inpatient and outpatient services ($ millions) (required)]],"")</f>
        <v/>
      </c>
    </row>
    <row r="1059" spans="1:9">
      <c r="A1059" s="332"/>
      <c r="B1059" s="332"/>
      <c r="C1059" s="332"/>
      <c r="D1059" s="332"/>
      <c r="E1059" s="332"/>
      <c r="F1059" s="333"/>
      <c r="G1059" s="334"/>
      <c r="H1059" s="334"/>
      <c r="I1059" s="389" t="str">
        <f>IFERROR(Table2[[#This Row],[Total private allowed amount for facility inpatient and outpatient services ($ millions) (required)]]/Table2[[#This Row],[Simulated Medicare allowed amount for facility inpatient and outpatient services ($ millions) (required)]],"")</f>
        <v/>
      </c>
    </row>
    <row r="1060" spans="1:9">
      <c r="A1060" s="332"/>
      <c r="B1060" s="332"/>
      <c r="C1060" s="332"/>
      <c r="D1060" s="332"/>
      <c r="E1060" s="332"/>
      <c r="F1060" s="333"/>
      <c r="G1060" s="334"/>
      <c r="H1060" s="335"/>
      <c r="I1060" s="389" t="str">
        <f>IFERROR(Table2[[#This Row],[Total private allowed amount for facility inpatient and outpatient services ($ millions) (required)]]/Table2[[#This Row],[Simulated Medicare allowed amount for facility inpatient and outpatient services ($ millions) (required)]],"")</f>
        <v/>
      </c>
    </row>
    <row r="1061" spans="1:9">
      <c r="A1061" s="332"/>
      <c r="B1061" s="332"/>
      <c r="C1061" s="332"/>
      <c r="D1061" s="332"/>
      <c r="E1061" s="332"/>
      <c r="F1061" s="333"/>
      <c r="G1061" s="334"/>
      <c r="H1061" s="334"/>
      <c r="I1061" s="389" t="str">
        <f>IFERROR(Table2[[#This Row],[Total private allowed amount for facility inpatient and outpatient services ($ millions) (required)]]/Table2[[#This Row],[Simulated Medicare allowed amount for facility inpatient and outpatient services ($ millions) (required)]],"")</f>
        <v/>
      </c>
    </row>
    <row r="1062" spans="1:9">
      <c r="A1062" s="332"/>
      <c r="B1062" s="332"/>
      <c r="C1062" s="332"/>
      <c r="D1062" s="332"/>
      <c r="E1062" s="332"/>
      <c r="F1062" s="333"/>
      <c r="G1062" s="334"/>
      <c r="H1062" s="334"/>
      <c r="I1062" s="389" t="str">
        <f>IFERROR(Table2[[#This Row],[Total private allowed amount for facility inpatient and outpatient services ($ millions) (required)]]/Table2[[#This Row],[Simulated Medicare allowed amount for facility inpatient and outpatient services ($ millions) (required)]],"")</f>
        <v/>
      </c>
    </row>
    <row r="1063" spans="1:9">
      <c r="A1063" s="332"/>
      <c r="B1063" s="332"/>
      <c r="C1063" s="332"/>
      <c r="D1063" s="332"/>
      <c r="E1063" s="332"/>
      <c r="F1063" s="333"/>
      <c r="G1063" s="334"/>
      <c r="H1063" s="334"/>
      <c r="I1063" s="389" t="str">
        <f>IFERROR(Table2[[#This Row],[Total private allowed amount for facility inpatient and outpatient services ($ millions) (required)]]/Table2[[#This Row],[Simulated Medicare allowed amount for facility inpatient and outpatient services ($ millions) (required)]],"")</f>
        <v/>
      </c>
    </row>
    <row r="1064" spans="1:9">
      <c r="A1064" s="332"/>
      <c r="B1064" s="332"/>
      <c r="C1064" s="332"/>
      <c r="D1064" s="332"/>
      <c r="E1064" s="332"/>
      <c r="F1064" s="333"/>
      <c r="G1064" s="334"/>
      <c r="H1064" s="334"/>
      <c r="I1064" s="389" t="str">
        <f>IFERROR(Table2[[#This Row],[Total private allowed amount for facility inpatient and outpatient services ($ millions) (required)]]/Table2[[#This Row],[Simulated Medicare allowed amount for facility inpatient and outpatient services ($ millions) (required)]],"")</f>
        <v/>
      </c>
    </row>
    <row r="1065" spans="1:9">
      <c r="A1065" s="332"/>
      <c r="B1065" s="332"/>
      <c r="C1065" s="332"/>
      <c r="D1065" s="332"/>
      <c r="E1065" s="332"/>
      <c r="F1065" s="333"/>
      <c r="G1065" s="334"/>
      <c r="H1065" s="334"/>
      <c r="I1065" s="389" t="str">
        <f>IFERROR(Table2[[#This Row],[Total private allowed amount for facility inpatient and outpatient services ($ millions) (required)]]/Table2[[#This Row],[Simulated Medicare allowed amount for facility inpatient and outpatient services ($ millions) (required)]],"")</f>
        <v/>
      </c>
    </row>
    <row r="1066" spans="1:9">
      <c r="A1066" s="332"/>
      <c r="B1066" s="332"/>
      <c r="C1066" s="332"/>
      <c r="D1066" s="332"/>
      <c r="E1066" s="332"/>
      <c r="F1066" s="333"/>
      <c r="G1066" s="334"/>
      <c r="H1066" s="334"/>
      <c r="I1066" s="389" t="str">
        <f>IFERROR(Table2[[#This Row],[Total private allowed amount for facility inpatient and outpatient services ($ millions) (required)]]/Table2[[#This Row],[Simulated Medicare allowed amount for facility inpatient and outpatient services ($ millions) (required)]],"")</f>
        <v/>
      </c>
    </row>
    <row r="1067" spans="1:9">
      <c r="A1067" s="332"/>
      <c r="B1067" s="332"/>
      <c r="C1067" s="332"/>
      <c r="D1067" s="332"/>
      <c r="E1067" s="332"/>
      <c r="F1067" s="333"/>
      <c r="G1067" s="334"/>
      <c r="H1067" s="334"/>
      <c r="I1067" s="389" t="str">
        <f>IFERROR(Table2[[#This Row],[Total private allowed amount for facility inpatient and outpatient services ($ millions) (required)]]/Table2[[#This Row],[Simulated Medicare allowed amount for facility inpatient and outpatient services ($ millions) (required)]],"")</f>
        <v/>
      </c>
    </row>
    <row r="1068" spans="1:9">
      <c r="A1068" s="332"/>
      <c r="B1068" s="332"/>
      <c r="C1068" s="332"/>
      <c r="D1068" s="332"/>
      <c r="E1068" s="332"/>
      <c r="F1068" s="333"/>
      <c r="G1068" s="334"/>
      <c r="H1068" s="334"/>
      <c r="I1068" s="389" t="str">
        <f>IFERROR(Table2[[#This Row],[Total private allowed amount for facility inpatient and outpatient services ($ millions) (required)]]/Table2[[#This Row],[Simulated Medicare allowed amount for facility inpatient and outpatient services ($ millions) (required)]],"")</f>
        <v/>
      </c>
    </row>
    <row r="1069" spans="1:9">
      <c r="A1069" s="332"/>
      <c r="B1069" s="332"/>
      <c r="C1069" s="332"/>
      <c r="D1069" s="332"/>
      <c r="E1069" s="332"/>
      <c r="F1069" s="333"/>
      <c r="G1069" s="334"/>
      <c r="H1069" s="334"/>
      <c r="I1069" s="389" t="str">
        <f>IFERROR(Table2[[#This Row],[Total private allowed amount for facility inpatient and outpatient services ($ millions) (required)]]/Table2[[#This Row],[Simulated Medicare allowed amount for facility inpatient and outpatient services ($ millions) (required)]],"")</f>
        <v/>
      </c>
    </row>
    <row r="1070" spans="1:9">
      <c r="A1070" s="332"/>
      <c r="B1070" s="332"/>
      <c r="C1070" s="332"/>
      <c r="D1070" s="332"/>
      <c r="E1070" s="332"/>
      <c r="F1070" s="333"/>
      <c r="G1070" s="336"/>
      <c r="H1070" s="336"/>
      <c r="I1070" s="389" t="str">
        <f>IFERROR(Table2[[#This Row],[Total private allowed amount for facility inpatient and outpatient services ($ millions) (required)]]/Table2[[#This Row],[Simulated Medicare allowed amount for facility inpatient and outpatient services ($ millions) (required)]],"")</f>
        <v/>
      </c>
    </row>
    <row r="1071" spans="1:9">
      <c r="A1071" s="332"/>
      <c r="B1071" s="332"/>
      <c r="C1071" s="332"/>
      <c r="D1071" s="332"/>
      <c r="E1071" s="332"/>
      <c r="F1071" s="333"/>
      <c r="G1071" s="334"/>
      <c r="H1071" s="334"/>
      <c r="I1071" s="389" t="str">
        <f>IFERROR(Table2[[#This Row],[Total private allowed amount for facility inpatient and outpatient services ($ millions) (required)]]/Table2[[#This Row],[Simulated Medicare allowed amount for facility inpatient and outpatient services ($ millions) (required)]],"")</f>
        <v/>
      </c>
    </row>
    <row r="1072" spans="1:9">
      <c r="A1072" s="332"/>
      <c r="B1072" s="332"/>
      <c r="C1072" s="332"/>
      <c r="D1072" s="332"/>
      <c r="E1072" s="332"/>
      <c r="F1072" s="333"/>
      <c r="G1072" s="334"/>
      <c r="H1072" s="334"/>
      <c r="I1072" s="389" t="str">
        <f>IFERROR(Table2[[#This Row],[Total private allowed amount for facility inpatient and outpatient services ($ millions) (required)]]/Table2[[#This Row],[Simulated Medicare allowed amount for facility inpatient and outpatient services ($ millions) (required)]],"")</f>
        <v/>
      </c>
    </row>
    <row r="1073" spans="1:9">
      <c r="A1073" s="332"/>
      <c r="B1073" s="332"/>
      <c r="C1073" s="332"/>
      <c r="D1073" s="332"/>
      <c r="E1073" s="332"/>
      <c r="F1073" s="333"/>
      <c r="G1073" s="336"/>
      <c r="H1073" s="336"/>
      <c r="I1073" s="389" t="str">
        <f>IFERROR(Table2[[#This Row],[Total private allowed amount for facility inpatient and outpatient services ($ millions) (required)]]/Table2[[#This Row],[Simulated Medicare allowed amount for facility inpatient and outpatient services ($ millions) (required)]],"")</f>
        <v/>
      </c>
    </row>
    <row r="1074" spans="1:9">
      <c r="A1074" s="332"/>
      <c r="B1074" s="332"/>
      <c r="C1074" s="332"/>
      <c r="D1074" s="332"/>
      <c r="E1074" s="332"/>
      <c r="F1074" s="333"/>
      <c r="G1074" s="335"/>
      <c r="H1074" s="334"/>
      <c r="I1074" s="389" t="str">
        <f>IFERROR(Table2[[#This Row],[Total private allowed amount for facility inpatient and outpatient services ($ millions) (required)]]/Table2[[#This Row],[Simulated Medicare allowed amount for facility inpatient and outpatient services ($ millions) (required)]],"")</f>
        <v/>
      </c>
    </row>
    <row r="1075" spans="1:9">
      <c r="A1075" s="332"/>
      <c r="B1075" s="332"/>
      <c r="C1075" s="332"/>
      <c r="D1075" s="332"/>
      <c r="E1075" s="332"/>
      <c r="F1075" s="333"/>
      <c r="G1075" s="334"/>
      <c r="H1075" s="335"/>
      <c r="I1075" s="389" t="str">
        <f>IFERROR(Table2[[#This Row],[Total private allowed amount for facility inpatient and outpatient services ($ millions) (required)]]/Table2[[#This Row],[Simulated Medicare allowed amount for facility inpatient and outpatient services ($ millions) (required)]],"")</f>
        <v/>
      </c>
    </row>
    <row r="1076" spans="1:9">
      <c r="A1076" s="332"/>
      <c r="B1076" s="332"/>
      <c r="C1076" s="332"/>
      <c r="D1076" s="332"/>
      <c r="E1076" s="332"/>
      <c r="F1076" s="333"/>
      <c r="G1076" s="336"/>
      <c r="H1076" s="336"/>
      <c r="I1076" s="389" t="str">
        <f>IFERROR(Table2[[#This Row],[Total private allowed amount for facility inpatient and outpatient services ($ millions) (required)]]/Table2[[#This Row],[Simulated Medicare allowed amount for facility inpatient and outpatient services ($ millions) (required)]],"")</f>
        <v/>
      </c>
    </row>
    <row r="1077" spans="1:9">
      <c r="A1077" s="332"/>
      <c r="B1077" s="332"/>
      <c r="C1077" s="332"/>
      <c r="D1077" s="332"/>
      <c r="E1077" s="332"/>
      <c r="F1077" s="333"/>
      <c r="G1077" s="334"/>
      <c r="H1077" s="334"/>
      <c r="I1077" s="389" t="str">
        <f>IFERROR(Table2[[#This Row],[Total private allowed amount for facility inpatient and outpatient services ($ millions) (required)]]/Table2[[#This Row],[Simulated Medicare allowed amount for facility inpatient and outpatient services ($ millions) (required)]],"")</f>
        <v/>
      </c>
    </row>
    <row r="1078" spans="1:9">
      <c r="A1078" s="332"/>
      <c r="B1078" s="332"/>
      <c r="C1078" s="332"/>
      <c r="D1078" s="332"/>
      <c r="E1078" s="332"/>
      <c r="F1078" s="333"/>
      <c r="G1078" s="334"/>
      <c r="H1078" s="334"/>
      <c r="I1078" s="389" t="str">
        <f>IFERROR(Table2[[#This Row],[Total private allowed amount for facility inpatient and outpatient services ($ millions) (required)]]/Table2[[#This Row],[Simulated Medicare allowed amount for facility inpatient and outpatient services ($ millions) (required)]],"")</f>
        <v/>
      </c>
    </row>
    <row r="1079" spans="1:9">
      <c r="A1079" s="332"/>
      <c r="B1079" s="332"/>
      <c r="C1079" s="332"/>
      <c r="D1079" s="332"/>
      <c r="E1079" s="332"/>
      <c r="F1079" s="333"/>
      <c r="G1079" s="334"/>
      <c r="H1079" s="334"/>
      <c r="I1079" s="389" t="str">
        <f>IFERROR(Table2[[#This Row],[Total private allowed amount for facility inpatient and outpatient services ($ millions) (required)]]/Table2[[#This Row],[Simulated Medicare allowed amount for facility inpatient and outpatient services ($ millions) (required)]],"")</f>
        <v/>
      </c>
    </row>
    <row r="1080" spans="1:9">
      <c r="A1080" s="332"/>
      <c r="B1080" s="332"/>
      <c r="C1080" s="332"/>
      <c r="D1080" s="332"/>
      <c r="E1080" s="332"/>
      <c r="F1080" s="333"/>
      <c r="G1080" s="334"/>
      <c r="H1080" s="334"/>
      <c r="I1080" s="389" t="str">
        <f>IFERROR(Table2[[#This Row],[Total private allowed amount for facility inpatient and outpatient services ($ millions) (required)]]/Table2[[#This Row],[Simulated Medicare allowed amount for facility inpatient and outpatient services ($ millions) (required)]],"")</f>
        <v/>
      </c>
    </row>
    <row r="1081" spans="1:9">
      <c r="A1081" s="332"/>
      <c r="B1081" s="332"/>
      <c r="C1081" s="332"/>
      <c r="D1081" s="332"/>
      <c r="E1081" s="332"/>
      <c r="F1081" s="333"/>
      <c r="G1081" s="335"/>
      <c r="H1081" s="334"/>
      <c r="I1081" s="389" t="str">
        <f>IFERROR(Table2[[#This Row],[Total private allowed amount for facility inpatient and outpatient services ($ millions) (required)]]/Table2[[#This Row],[Simulated Medicare allowed amount for facility inpatient and outpatient services ($ millions) (required)]],"")</f>
        <v/>
      </c>
    </row>
    <row r="1082" spans="1:9">
      <c r="A1082" s="332"/>
      <c r="B1082" s="332"/>
      <c r="C1082" s="332"/>
      <c r="D1082" s="332"/>
      <c r="E1082" s="332"/>
      <c r="F1082" s="333"/>
      <c r="G1082" s="334"/>
      <c r="H1082" s="334"/>
      <c r="I1082" s="389" t="str">
        <f>IFERROR(Table2[[#This Row],[Total private allowed amount for facility inpatient and outpatient services ($ millions) (required)]]/Table2[[#This Row],[Simulated Medicare allowed amount for facility inpatient and outpatient services ($ millions) (required)]],"")</f>
        <v/>
      </c>
    </row>
    <row r="1083" spans="1:9">
      <c r="A1083" s="332"/>
      <c r="B1083" s="332"/>
      <c r="C1083" s="332"/>
      <c r="D1083" s="332"/>
      <c r="E1083" s="332"/>
      <c r="F1083" s="333"/>
      <c r="G1083" s="334"/>
      <c r="H1083" s="334"/>
      <c r="I1083" s="389" t="str">
        <f>IFERROR(Table2[[#This Row],[Total private allowed amount for facility inpatient and outpatient services ($ millions) (required)]]/Table2[[#This Row],[Simulated Medicare allowed amount for facility inpatient and outpatient services ($ millions) (required)]],"")</f>
        <v/>
      </c>
    </row>
    <row r="1084" spans="1:9">
      <c r="A1084" s="332"/>
      <c r="B1084" s="332"/>
      <c r="C1084" s="332"/>
      <c r="D1084" s="332"/>
      <c r="E1084" s="332"/>
      <c r="F1084" s="333"/>
      <c r="G1084" s="336"/>
      <c r="H1084" s="336"/>
      <c r="I1084" s="389" t="str">
        <f>IFERROR(Table2[[#This Row],[Total private allowed amount for facility inpatient and outpatient services ($ millions) (required)]]/Table2[[#This Row],[Simulated Medicare allowed amount for facility inpatient and outpatient services ($ millions) (required)]],"")</f>
        <v/>
      </c>
    </row>
    <row r="1085" spans="1:9">
      <c r="A1085" s="332"/>
      <c r="B1085" s="332"/>
      <c r="C1085" s="332"/>
      <c r="D1085" s="332"/>
      <c r="E1085" s="332"/>
      <c r="F1085" s="333"/>
      <c r="G1085" s="334"/>
      <c r="H1085" s="334"/>
      <c r="I1085" s="389" t="str">
        <f>IFERROR(Table2[[#This Row],[Total private allowed amount for facility inpatient and outpatient services ($ millions) (required)]]/Table2[[#This Row],[Simulated Medicare allowed amount for facility inpatient and outpatient services ($ millions) (required)]],"")</f>
        <v/>
      </c>
    </row>
    <row r="1086" spans="1:9">
      <c r="A1086" s="332"/>
      <c r="B1086" s="332"/>
      <c r="C1086" s="332"/>
      <c r="D1086" s="332"/>
      <c r="E1086" s="332"/>
      <c r="F1086" s="333"/>
      <c r="G1086" s="334"/>
      <c r="H1086" s="334"/>
      <c r="I1086" s="389" t="str">
        <f>IFERROR(Table2[[#This Row],[Total private allowed amount for facility inpatient and outpatient services ($ millions) (required)]]/Table2[[#This Row],[Simulated Medicare allowed amount for facility inpatient and outpatient services ($ millions) (required)]],"")</f>
        <v/>
      </c>
    </row>
    <row r="1087" spans="1:9">
      <c r="A1087" s="332"/>
      <c r="B1087" s="332"/>
      <c r="C1087" s="332"/>
      <c r="D1087" s="332"/>
      <c r="E1087" s="332"/>
      <c r="F1087" s="333"/>
      <c r="G1087" s="334"/>
      <c r="H1087" s="334"/>
      <c r="I1087" s="389" t="str">
        <f>IFERROR(Table2[[#This Row],[Total private allowed amount for facility inpatient and outpatient services ($ millions) (required)]]/Table2[[#This Row],[Simulated Medicare allowed amount for facility inpatient and outpatient services ($ millions) (required)]],"")</f>
        <v/>
      </c>
    </row>
    <row r="1088" spans="1:9">
      <c r="A1088" s="332"/>
      <c r="B1088" s="332"/>
      <c r="C1088" s="332"/>
      <c r="D1088" s="332"/>
      <c r="E1088" s="332"/>
      <c r="F1088" s="333"/>
      <c r="G1088" s="334"/>
      <c r="H1088" s="335"/>
      <c r="I1088" s="389" t="str">
        <f>IFERROR(Table2[[#This Row],[Total private allowed amount for facility inpatient and outpatient services ($ millions) (required)]]/Table2[[#This Row],[Simulated Medicare allowed amount for facility inpatient and outpatient services ($ millions) (required)]],"")</f>
        <v/>
      </c>
    </row>
    <row r="1089" spans="1:9">
      <c r="A1089" s="332"/>
      <c r="B1089" s="332"/>
      <c r="C1089" s="332"/>
      <c r="D1089" s="332"/>
      <c r="E1089" s="332"/>
      <c r="F1089" s="333"/>
      <c r="G1089" s="334"/>
      <c r="H1089" s="334"/>
      <c r="I1089" s="389" t="str">
        <f>IFERROR(Table2[[#This Row],[Total private allowed amount for facility inpatient and outpatient services ($ millions) (required)]]/Table2[[#This Row],[Simulated Medicare allowed amount for facility inpatient and outpatient services ($ millions) (required)]],"")</f>
        <v/>
      </c>
    </row>
    <row r="1090" spans="1:9">
      <c r="A1090" s="332"/>
      <c r="B1090" s="332"/>
      <c r="C1090" s="332"/>
      <c r="D1090" s="332"/>
      <c r="E1090" s="332"/>
      <c r="F1090" s="333"/>
      <c r="G1090" s="335"/>
      <c r="H1090" s="334"/>
      <c r="I1090" s="389" t="str">
        <f>IFERROR(Table2[[#This Row],[Total private allowed amount for facility inpatient and outpatient services ($ millions) (required)]]/Table2[[#This Row],[Simulated Medicare allowed amount for facility inpatient and outpatient services ($ millions) (required)]],"")</f>
        <v/>
      </c>
    </row>
    <row r="1091" spans="1:9">
      <c r="A1091" s="332"/>
      <c r="B1091" s="332"/>
      <c r="C1091" s="332"/>
      <c r="D1091" s="332"/>
      <c r="E1091" s="332"/>
      <c r="F1091" s="333"/>
      <c r="G1091" s="335"/>
      <c r="H1091" s="334"/>
      <c r="I1091" s="389" t="str">
        <f>IFERROR(Table2[[#This Row],[Total private allowed amount for facility inpatient and outpatient services ($ millions) (required)]]/Table2[[#This Row],[Simulated Medicare allowed amount for facility inpatient and outpatient services ($ millions) (required)]],"")</f>
        <v/>
      </c>
    </row>
    <row r="1092" spans="1:9">
      <c r="A1092" s="332"/>
      <c r="B1092" s="332"/>
      <c r="C1092" s="332"/>
      <c r="D1092" s="332"/>
      <c r="E1092" s="332"/>
      <c r="F1092" s="333"/>
      <c r="G1092" s="334"/>
      <c r="H1092" s="335"/>
      <c r="I1092" s="389" t="str">
        <f>IFERROR(Table2[[#This Row],[Total private allowed amount for facility inpatient and outpatient services ($ millions) (required)]]/Table2[[#This Row],[Simulated Medicare allowed amount for facility inpatient and outpatient services ($ millions) (required)]],"")</f>
        <v/>
      </c>
    </row>
    <row r="1093" spans="1:9">
      <c r="A1093" s="332"/>
      <c r="B1093" s="332"/>
      <c r="C1093" s="332"/>
      <c r="D1093" s="332"/>
      <c r="E1093" s="332"/>
      <c r="F1093" s="333"/>
      <c r="G1093" s="335"/>
      <c r="H1093" s="334"/>
      <c r="I1093" s="389" t="str">
        <f>IFERROR(Table2[[#This Row],[Total private allowed amount for facility inpatient and outpatient services ($ millions) (required)]]/Table2[[#This Row],[Simulated Medicare allowed amount for facility inpatient and outpatient services ($ millions) (required)]],"")</f>
        <v/>
      </c>
    </row>
    <row r="1094" spans="1:9">
      <c r="A1094" s="332"/>
      <c r="B1094" s="332"/>
      <c r="C1094" s="332"/>
      <c r="D1094" s="332"/>
      <c r="E1094" s="332"/>
      <c r="F1094" s="333"/>
      <c r="G1094" s="334"/>
      <c r="H1094" s="334"/>
      <c r="I1094" s="389" t="str">
        <f>IFERROR(Table2[[#This Row],[Total private allowed amount for facility inpatient and outpatient services ($ millions) (required)]]/Table2[[#This Row],[Simulated Medicare allowed amount for facility inpatient and outpatient services ($ millions) (required)]],"")</f>
        <v/>
      </c>
    </row>
    <row r="1095" spans="1:9">
      <c r="A1095" s="332"/>
      <c r="B1095" s="332"/>
      <c r="C1095" s="332"/>
      <c r="D1095" s="332"/>
      <c r="E1095" s="332"/>
      <c r="F1095" s="333"/>
      <c r="G1095" s="334"/>
      <c r="H1095" s="334"/>
      <c r="I1095" s="389" t="str">
        <f>IFERROR(Table2[[#This Row],[Total private allowed amount for facility inpatient and outpatient services ($ millions) (required)]]/Table2[[#This Row],[Simulated Medicare allowed amount for facility inpatient and outpatient services ($ millions) (required)]],"")</f>
        <v/>
      </c>
    </row>
    <row r="1096" spans="1:9">
      <c r="A1096" s="332"/>
      <c r="B1096" s="332"/>
      <c r="C1096" s="332"/>
      <c r="D1096" s="332"/>
      <c r="E1096" s="332"/>
      <c r="F1096" s="333"/>
      <c r="G1096" s="334"/>
      <c r="H1096" s="334"/>
      <c r="I1096" s="389" t="str">
        <f>IFERROR(Table2[[#This Row],[Total private allowed amount for facility inpatient and outpatient services ($ millions) (required)]]/Table2[[#This Row],[Simulated Medicare allowed amount for facility inpatient and outpatient services ($ millions) (required)]],"")</f>
        <v/>
      </c>
    </row>
    <row r="1097" spans="1:9">
      <c r="A1097" s="332"/>
      <c r="B1097" s="332"/>
      <c r="C1097" s="332"/>
      <c r="D1097" s="332"/>
      <c r="E1097" s="332"/>
      <c r="F1097" s="333"/>
      <c r="G1097" s="334"/>
      <c r="H1097" s="334"/>
      <c r="I1097" s="389" t="str">
        <f>IFERROR(Table2[[#This Row],[Total private allowed amount for facility inpatient and outpatient services ($ millions) (required)]]/Table2[[#This Row],[Simulated Medicare allowed amount for facility inpatient and outpatient services ($ millions) (required)]],"")</f>
        <v/>
      </c>
    </row>
    <row r="1098" spans="1:9">
      <c r="A1098" s="332"/>
      <c r="B1098" s="332"/>
      <c r="C1098" s="332"/>
      <c r="D1098" s="332"/>
      <c r="E1098" s="332"/>
      <c r="F1098" s="333"/>
      <c r="G1098" s="334"/>
      <c r="H1098" s="334"/>
      <c r="I1098" s="389" t="str">
        <f>IFERROR(Table2[[#This Row],[Total private allowed amount for facility inpatient and outpatient services ($ millions) (required)]]/Table2[[#This Row],[Simulated Medicare allowed amount for facility inpatient and outpatient services ($ millions) (required)]],"")</f>
        <v/>
      </c>
    </row>
    <row r="1099" spans="1:9">
      <c r="A1099" s="332"/>
      <c r="B1099" s="332"/>
      <c r="C1099" s="332"/>
      <c r="D1099" s="332"/>
      <c r="E1099" s="332"/>
      <c r="F1099" s="333"/>
      <c r="G1099" s="334"/>
      <c r="H1099" s="334"/>
      <c r="I1099" s="389" t="str">
        <f>IFERROR(Table2[[#This Row],[Total private allowed amount for facility inpatient and outpatient services ($ millions) (required)]]/Table2[[#This Row],[Simulated Medicare allowed amount for facility inpatient and outpatient services ($ millions) (required)]],"")</f>
        <v/>
      </c>
    </row>
    <row r="1100" spans="1:9">
      <c r="A1100" s="332"/>
      <c r="B1100" s="332"/>
      <c r="C1100" s="332"/>
      <c r="D1100" s="332"/>
      <c r="E1100" s="332"/>
      <c r="F1100" s="333"/>
      <c r="G1100" s="334"/>
      <c r="H1100" s="334"/>
      <c r="I1100" s="389" t="str">
        <f>IFERROR(Table2[[#This Row],[Total private allowed amount for facility inpatient and outpatient services ($ millions) (required)]]/Table2[[#This Row],[Simulated Medicare allowed amount for facility inpatient and outpatient services ($ millions) (required)]],"")</f>
        <v/>
      </c>
    </row>
    <row r="1101" spans="1:9">
      <c r="A1101" s="332"/>
      <c r="B1101" s="332"/>
      <c r="C1101" s="332"/>
      <c r="D1101" s="332"/>
      <c r="E1101" s="332"/>
      <c r="F1101" s="333"/>
      <c r="G1101" s="334"/>
      <c r="H1101" s="334"/>
      <c r="I1101" s="389" t="str">
        <f>IFERROR(Table2[[#This Row],[Total private allowed amount for facility inpatient and outpatient services ($ millions) (required)]]/Table2[[#This Row],[Simulated Medicare allowed amount for facility inpatient and outpatient services ($ millions) (required)]],"")</f>
        <v/>
      </c>
    </row>
    <row r="1102" spans="1:9">
      <c r="A1102" s="332"/>
      <c r="B1102" s="332"/>
      <c r="C1102" s="332"/>
      <c r="D1102" s="332"/>
      <c r="E1102" s="332"/>
      <c r="F1102" s="333"/>
      <c r="G1102" s="334"/>
      <c r="H1102" s="334"/>
      <c r="I1102" s="389" t="str">
        <f>IFERROR(Table2[[#This Row],[Total private allowed amount for facility inpatient and outpatient services ($ millions) (required)]]/Table2[[#This Row],[Simulated Medicare allowed amount for facility inpatient and outpatient services ($ millions) (required)]],"")</f>
        <v/>
      </c>
    </row>
    <row r="1103" spans="1:9">
      <c r="A1103" s="332"/>
      <c r="B1103" s="332"/>
      <c r="C1103" s="332"/>
      <c r="D1103" s="332"/>
      <c r="E1103" s="332"/>
      <c r="F1103" s="333"/>
      <c r="G1103" s="334"/>
      <c r="H1103" s="334"/>
      <c r="I1103" s="389" t="str">
        <f>IFERROR(Table2[[#This Row],[Total private allowed amount for facility inpatient and outpatient services ($ millions) (required)]]/Table2[[#This Row],[Simulated Medicare allowed amount for facility inpatient and outpatient services ($ millions) (required)]],"")</f>
        <v/>
      </c>
    </row>
    <row r="1104" spans="1:9">
      <c r="A1104" s="332"/>
      <c r="B1104" s="332"/>
      <c r="C1104" s="332"/>
      <c r="D1104" s="332"/>
      <c r="E1104" s="332"/>
      <c r="F1104" s="333"/>
      <c r="G1104" s="334"/>
      <c r="H1104" s="334"/>
      <c r="I1104" s="389" t="str">
        <f>IFERROR(Table2[[#This Row],[Total private allowed amount for facility inpatient and outpatient services ($ millions) (required)]]/Table2[[#This Row],[Simulated Medicare allowed amount for facility inpatient and outpatient services ($ millions) (required)]],"")</f>
        <v/>
      </c>
    </row>
    <row r="1105" spans="1:9">
      <c r="A1105" s="332"/>
      <c r="B1105" s="332"/>
      <c r="C1105" s="332"/>
      <c r="D1105" s="332"/>
      <c r="E1105" s="332"/>
      <c r="F1105" s="333"/>
      <c r="G1105" s="334"/>
      <c r="H1105" s="334"/>
      <c r="I1105" s="389" t="str">
        <f>IFERROR(Table2[[#This Row],[Total private allowed amount for facility inpatient and outpatient services ($ millions) (required)]]/Table2[[#This Row],[Simulated Medicare allowed amount for facility inpatient and outpatient services ($ millions) (required)]],"")</f>
        <v/>
      </c>
    </row>
    <row r="1106" spans="1:9">
      <c r="A1106" s="332"/>
      <c r="B1106" s="332"/>
      <c r="C1106" s="332"/>
      <c r="D1106" s="332"/>
      <c r="E1106" s="332"/>
      <c r="F1106" s="333"/>
      <c r="G1106" s="335"/>
      <c r="H1106" s="334"/>
      <c r="I1106" s="389" t="str">
        <f>IFERROR(Table2[[#This Row],[Total private allowed amount for facility inpatient and outpatient services ($ millions) (required)]]/Table2[[#This Row],[Simulated Medicare allowed amount for facility inpatient and outpatient services ($ millions) (required)]],"")</f>
        <v/>
      </c>
    </row>
    <row r="1107" spans="1:9">
      <c r="A1107" s="332"/>
      <c r="B1107" s="332"/>
      <c r="C1107" s="332"/>
      <c r="D1107" s="332"/>
      <c r="E1107" s="332"/>
      <c r="F1107" s="333"/>
      <c r="G1107" s="334"/>
      <c r="H1107" s="334"/>
      <c r="I1107" s="389" t="str">
        <f>IFERROR(Table2[[#This Row],[Total private allowed amount for facility inpatient and outpatient services ($ millions) (required)]]/Table2[[#This Row],[Simulated Medicare allowed amount for facility inpatient and outpatient services ($ millions) (required)]],"")</f>
        <v/>
      </c>
    </row>
    <row r="1108" spans="1:9">
      <c r="A1108" s="332"/>
      <c r="B1108" s="332"/>
      <c r="C1108" s="332"/>
      <c r="D1108" s="332"/>
      <c r="E1108" s="332"/>
      <c r="F1108" s="333"/>
      <c r="G1108" s="334"/>
      <c r="H1108" s="334"/>
      <c r="I1108" s="389" t="str">
        <f>IFERROR(Table2[[#This Row],[Total private allowed amount for facility inpatient and outpatient services ($ millions) (required)]]/Table2[[#This Row],[Simulated Medicare allowed amount for facility inpatient and outpatient services ($ millions) (required)]],"")</f>
        <v/>
      </c>
    </row>
    <row r="1109" spans="1:9">
      <c r="A1109" s="332"/>
      <c r="B1109" s="332"/>
      <c r="C1109" s="332"/>
      <c r="D1109" s="332"/>
      <c r="E1109" s="332"/>
      <c r="F1109" s="333"/>
      <c r="G1109" s="334"/>
      <c r="H1109" s="335"/>
      <c r="I1109" s="389" t="str">
        <f>IFERROR(Table2[[#This Row],[Total private allowed amount for facility inpatient and outpatient services ($ millions) (required)]]/Table2[[#This Row],[Simulated Medicare allowed amount for facility inpatient and outpatient services ($ millions) (required)]],"")</f>
        <v/>
      </c>
    </row>
    <row r="1110" spans="1:9">
      <c r="A1110" s="332"/>
      <c r="B1110" s="332"/>
      <c r="C1110" s="332"/>
      <c r="D1110" s="332"/>
      <c r="E1110" s="332"/>
      <c r="F1110" s="333"/>
      <c r="G1110" s="334"/>
      <c r="H1110" s="334"/>
      <c r="I1110" s="389" t="str">
        <f>IFERROR(Table2[[#This Row],[Total private allowed amount for facility inpatient and outpatient services ($ millions) (required)]]/Table2[[#This Row],[Simulated Medicare allowed amount for facility inpatient and outpatient services ($ millions) (required)]],"")</f>
        <v/>
      </c>
    </row>
    <row r="1111" spans="1:9">
      <c r="A1111" s="332"/>
      <c r="B1111" s="332"/>
      <c r="C1111" s="332"/>
      <c r="D1111" s="332"/>
      <c r="E1111" s="332"/>
      <c r="F1111" s="333"/>
      <c r="G1111" s="334"/>
      <c r="H1111" s="334"/>
      <c r="I1111" s="389" t="str">
        <f>IFERROR(Table2[[#This Row],[Total private allowed amount for facility inpatient and outpatient services ($ millions) (required)]]/Table2[[#This Row],[Simulated Medicare allowed amount for facility inpatient and outpatient services ($ millions) (required)]],"")</f>
        <v/>
      </c>
    </row>
    <row r="1112" spans="1:9">
      <c r="A1112" s="332"/>
      <c r="B1112" s="332"/>
      <c r="C1112" s="332"/>
      <c r="D1112" s="332"/>
      <c r="E1112" s="332"/>
      <c r="F1112" s="333"/>
      <c r="G1112" s="334"/>
      <c r="H1112" s="334"/>
      <c r="I1112" s="389" t="str">
        <f>IFERROR(Table2[[#This Row],[Total private allowed amount for facility inpatient and outpatient services ($ millions) (required)]]/Table2[[#This Row],[Simulated Medicare allowed amount for facility inpatient and outpatient services ($ millions) (required)]],"")</f>
        <v/>
      </c>
    </row>
    <row r="1113" spans="1:9">
      <c r="A1113" s="332"/>
      <c r="B1113" s="332"/>
      <c r="C1113" s="332"/>
      <c r="D1113" s="332"/>
      <c r="E1113" s="332"/>
      <c r="F1113" s="333"/>
      <c r="G1113" s="335"/>
      <c r="H1113" s="334"/>
      <c r="I1113" s="389" t="str">
        <f>IFERROR(Table2[[#This Row],[Total private allowed amount for facility inpatient and outpatient services ($ millions) (required)]]/Table2[[#This Row],[Simulated Medicare allowed amount for facility inpatient and outpatient services ($ millions) (required)]],"")</f>
        <v/>
      </c>
    </row>
    <row r="1114" spans="1:9">
      <c r="A1114" s="332"/>
      <c r="B1114" s="332"/>
      <c r="C1114" s="332"/>
      <c r="D1114" s="332"/>
      <c r="E1114" s="332"/>
      <c r="F1114" s="333"/>
      <c r="G1114" s="334"/>
      <c r="H1114" s="334"/>
      <c r="I1114" s="389" t="str">
        <f>IFERROR(Table2[[#This Row],[Total private allowed amount for facility inpatient and outpatient services ($ millions) (required)]]/Table2[[#This Row],[Simulated Medicare allowed amount for facility inpatient and outpatient services ($ millions) (required)]],"")</f>
        <v/>
      </c>
    </row>
    <row r="1115" spans="1:9">
      <c r="A1115" s="332"/>
      <c r="B1115" s="332"/>
      <c r="C1115" s="332"/>
      <c r="D1115" s="332"/>
      <c r="E1115" s="332"/>
      <c r="F1115" s="333"/>
      <c r="G1115" s="336"/>
      <c r="H1115" s="336"/>
      <c r="I1115" s="389" t="str">
        <f>IFERROR(Table2[[#This Row],[Total private allowed amount for facility inpatient and outpatient services ($ millions) (required)]]/Table2[[#This Row],[Simulated Medicare allowed amount for facility inpatient and outpatient services ($ millions) (required)]],"")</f>
        <v/>
      </c>
    </row>
    <row r="1116" spans="1:9">
      <c r="A1116" s="332"/>
      <c r="B1116" s="332"/>
      <c r="C1116" s="332"/>
      <c r="D1116" s="332"/>
      <c r="E1116" s="332"/>
      <c r="F1116" s="333"/>
      <c r="G1116" s="334"/>
      <c r="H1116" s="334"/>
      <c r="I1116" s="389" t="str">
        <f>IFERROR(Table2[[#This Row],[Total private allowed amount for facility inpatient and outpatient services ($ millions) (required)]]/Table2[[#This Row],[Simulated Medicare allowed amount for facility inpatient and outpatient services ($ millions) (required)]],"")</f>
        <v/>
      </c>
    </row>
    <row r="1117" spans="1:9">
      <c r="A1117" s="332"/>
      <c r="B1117" s="332"/>
      <c r="C1117" s="332"/>
      <c r="D1117" s="332"/>
      <c r="E1117" s="332"/>
      <c r="F1117" s="333"/>
      <c r="G1117" s="334"/>
      <c r="H1117" s="334"/>
      <c r="I1117" s="389" t="str">
        <f>IFERROR(Table2[[#This Row],[Total private allowed amount for facility inpatient and outpatient services ($ millions) (required)]]/Table2[[#This Row],[Simulated Medicare allowed amount for facility inpatient and outpatient services ($ millions) (required)]],"")</f>
        <v/>
      </c>
    </row>
    <row r="1118" spans="1:9" hidden="1">
      <c r="A1118" s="50">
        <v>141300</v>
      </c>
      <c r="B1118" s="50" t="s">
        <v>686</v>
      </c>
      <c r="C1118" s="50" t="s">
        <v>687</v>
      </c>
      <c r="D1118" s="50" t="s">
        <v>688</v>
      </c>
      <c r="E1118" s="50" t="s">
        <v>253</v>
      </c>
      <c r="F1118" s="51" t="s">
        <v>74</v>
      </c>
      <c r="G1118" s="52" t="s">
        <v>254</v>
      </c>
      <c r="H1118" s="52" t="s">
        <v>254</v>
      </c>
      <c r="I111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19" spans="1:9" hidden="1">
      <c r="A1119" s="50">
        <v>141301</v>
      </c>
      <c r="B1119" s="50" t="s">
        <v>689</v>
      </c>
      <c r="C1119" s="50" t="s">
        <v>690</v>
      </c>
      <c r="D1119" s="50" t="s">
        <v>688</v>
      </c>
      <c r="E1119" s="50" t="s">
        <v>253</v>
      </c>
      <c r="F1119" s="51" t="s">
        <v>74</v>
      </c>
      <c r="G1119" s="52" t="s">
        <v>254</v>
      </c>
      <c r="H1119" s="52" t="s">
        <v>254</v>
      </c>
      <c r="I111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0" spans="1:9" hidden="1">
      <c r="A1120" s="50">
        <v>141302</v>
      </c>
      <c r="B1120" s="50" t="s">
        <v>691</v>
      </c>
      <c r="C1120" s="50" t="s">
        <v>692</v>
      </c>
      <c r="D1120" s="50" t="s">
        <v>688</v>
      </c>
      <c r="E1120" s="50" t="s">
        <v>253</v>
      </c>
      <c r="F1120" s="51" t="s">
        <v>74</v>
      </c>
      <c r="G1120" s="52" t="s">
        <v>254</v>
      </c>
      <c r="H1120" s="52" t="s">
        <v>254</v>
      </c>
      <c r="I112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1" spans="1:9" hidden="1">
      <c r="A1121" s="50">
        <v>141303</v>
      </c>
      <c r="B1121" s="50" t="s">
        <v>693</v>
      </c>
      <c r="C1121" s="50" t="s">
        <v>356</v>
      </c>
      <c r="D1121" s="50" t="s">
        <v>688</v>
      </c>
      <c r="E1121" s="50" t="s">
        <v>253</v>
      </c>
      <c r="F1121" s="51" t="s">
        <v>74</v>
      </c>
      <c r="G1121" s="52" t="s">
        <v>254</v>
      </c>
      <c r="H1121" s="52" t="s">
        <v>254</v>
      </c>
      <c r="I112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2" spans="1:9" hidden="1">
      <c r="A1122" s="50">
        <v>141304</v>
      </c>
      <c r="B1122" s="50" t="s">
        <v>694</v>
      </c>
      <c r="C1122" s="50" t="s">
        <v>695</v>
      </c>
      <c r="D1122" s="50" t="s">
        <v>688</v>
      </c>
      <c r="E1122" s="50" t="s">
        <v>696</v>
      </c>
      <c r="F1122" s="51" t="s">
        <v>74</v>
      </c>
      <c r="G1122" s="52" t="s">
        <v>254</v>
      </c>
      <c r="H1122" s="52" t="s">
        <v>254</v>
      </c>
      <c r="I112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3" spans="1:9" hidden="1">
      <c r="A1123" s="50">
        <v>141305</v>
      </c>
      <c r="B1123" s="50" t="s">
        <v>697</v>
      </c>
      <c r="C1123" s="50" t="s">
        <v>698</v>
      </c>
      <c r="D1123" s="50" t="s">
        <v>688</v>
      </c>
      <c r="E1123" s="50" t="s">
        <v>699</v>
      </c>
      <c r="F1123" s="51" t="s">
        <v>74</v>
      </c>
      <c r="G1123" s="52" t="s">
        <v>254</v>
      </c>
      <c r="H1123" s="52" t="s">
        <v>254</v>
      </c>
      <c r="I112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4" spans="1:9" hidden="1">
      <c r="A1124" s="50">
        <v>141306</v>
      </c>
      <c r="B1124" s="50" t="s">
        <v>700</v>
      </c>
      <c r="C1124" s="50" t="s">
        <v>701</v>
      </c>
      <c r="D1124" s="50" t="s">
        <v>688</v>
      </c>
      <c r="E1124" s="50" t="s">
        <v>253</v>
      </c>
      <c r="F1124" s="51" t="s">
        <v>74</v>
      </c>
      <c r="G1124" s="52" t="s">
        <v>254</v>
      </c>
      <c r="H1124" s="52" t="s">
        <v>254</v>
      </c>
      <c r="I112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5" spans="1:9" hidden="1">
      <c r="A1125" s="50">
        <v>141307</v>
      </c>
      <c r="B1125" s="50" t="s">
        <v>702</v>
      </c>
      <c r="C1125" s="50" t="s">
        <v>703</v>
      </c>
      <c r="D1125" s="50" t="s">
        <v>688</v>
      </c>
      <c r="E1125" s="50" t="s">
        <v>704</v>
      </c>
      <c r="F1125" s="51" t="s">
        <v>74</v>
      </c>
      <c r="G1125" s="52" t="s">
        <v>254</v>
      </c>
      <c r="H1125" s="52" t="s">
        <v>254</v>
      </c>
      <c r="I112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6" spans="1:9" hidden="1">
      <c r="A1126" s="50">
        <v>141308</v>
      </c>
      <c r="B1126" s="50" t="s">
        <v>250</v>
      </c>
      <c r="C1126" s="50" t="s">
        <v>351</v>
      </c>
      <c r="D1126" s="50" t="s">
        <v>688</v>
      </c>
      <c r="E1126" s="50" t="s">
        <v>704</v>
      </c>
      <c r="F1126" s="51" t="s">
        <v>74</v>
      </c>
      <c r="G1126" s="52" t="s">
        <v>254</v>
      </c>
      <c r="H1126" s="52" t="s">
        <v>254</v>
      </c>
      <c r="I112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7" spans="1:9" hidden="1">
      <c r="A1127" s="50">
        <v>141309</v>
      </c>
      <c r="B1127" s="50" t="s">
        <v>705</v>
      </c>
      <c r="C1127" s="50" t="s">
        <v>706</v>
      </c>
      <c r="D1127" s="50" t="s">
        <v>688</v>
      </c>
      <c r="E1127" s="50" t="s">
        <v>707</v>
      </c>
      <c r="F1127" s="51" t="s">
        <v>74</v>
      </c>
      <c r="G1127" s="52" t="s">
        <v>254</v>
      </c>
      <c r="H1127" s="52" t="s">
        <v>254</v>
      </c>
      <c r="I112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8" spans="1:9" hidden="1">
      <c r="A1128" s="50">
        <v>141310</v>
      </c>
      <c r="B1128" s="50" t="s">
        <v>708</v>
      </c>
      <c r="C1128" s="50" t="s">
        <v>709</v>
      </c>
      <c r="D1128" s="50" t="s">
        <v>688</v>
      </c>
      <c r="E1128" s="50" t="s">
        <v>710</v>
      </c>
      <c r="F1128" s="51" t="s">
        <v>74</v>
      </c>
      <c r="G1128" s="52" t="s">
        <v>254</v>
      </c>
      <c r="H1128" s="52" t="s">
        <v>254</v>
      </c>
      <c r="I112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29" spans="1:9" hidden="1">
      <c r="A1129" s="50">
        <v>141311</v>
      </c>
      <c r="B1129" s="50" t="s">
        <v>711</v>
      </c>
      <c r="C1129" s="50" t="s">
        <v>712</v>
      </c>
      <c r="D1129" s="50" t="s">
        <v>688</v>
      </c>
      <c r="E1129" s="50" t="s">
        <v>253</v>
      </c>
      <c r="F1129" s="51" t="s">
        <v>74</v>
      </c>
      <c r="G1129" s="52" t="s">
        <v>254</v>
      </c>
      <c r="H1129" s="52" t="s">
        <v>254</v>
      </c>
      <c r="I112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30" spans="1:9" hidden="1">
      <c r="A1130" s="50">
        <v>141312</v>
      </c>
      <c r="B1130" s="50" t="s">
        <v>713</v>
      </c>
      <c r="C1130" s="50" t="s">
        <v>714</v>
      </c>
      <c r="D1130" s="50" t="s">
        <v>688</v>
      </c>
      <c r="E1130" s="50" t="s">
        <v>710</v>
      </c>
      <c r="F1130" s="51" t="s">
        <v>74</v>
      </c>
      <c r="G1130" s="53">
        <v>0.79</v>
      </c>
      <c r="H1130" s="53">
        <v>0.51</v>
      </c>
      <c r="I113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1.5490196078431373</v>
      </c>
    </row>
    <row r="1131" spans="1:9" hidden="1">
      <c r="A1131" s="50">
        <v>141313</v>
      </c>
      <c r="B1131" s="50" t="s">
        <v>715</v>
      </c>
      <c r="C1131" s="50" t="s">
        <v>716</v>
      </c>
      <c r="D1131" s="50" t="s">
        <v>688</v>
      </c>
      <c r="E1131" s="50" t="s">
        <v>253</v>
      </c>
      <c r="F1131" s="51" t="s">
        <v>74</v>
      </c>
      <c r="G1131" s="52" t="s">
        <v>254</v>
      </c>
      <c r="H1131" s="52" t="s">
        <v>254</v>
      </c>
      <c r="I113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32" spans="1:9" hidden="1">
      <c r="A1132" s="50">
        <v>141315</v>
      </c>
      <c r="B1132" s="50" t="s">
        <v>717</v>
      </c>
      <c r="C1132" s="50" t="s">
        <v>718</v>
      </c>
      <c r="D1132" s="50" t="s">
        <v>688</v>
      </c>
      <c r="E1132" s="50" t="s">
        <v>719</v>
      </c>
      <c r="F1132" s="51" t="s">
        <v>74</v>
      </c>
      <c r="G1132" s="52" t="s">
        <v>254</v>
      </c>
      <c r="H1132" s="52" t="s">
        <v>254</v>
      </c>
      <c r="I113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33" spans="1:9" hidden="1">
      <c r="A1133" s="50">
        <v>141316</v>
      </c>
      <c r="B1133" s="50" t="s">
        <v>720</v>
      </c>
      <c r="C1133" s="50" t="s">
        <v>721</v>
      </c>
      <c r="D1133" s="50" t="s">
        <v>688</v>
      </c>
      <c r="E1133" s="50" t="s">
        <v>707</v>
      </c>
      <c r="F1133" s="51" t="s">
        <v>74</v>
      </c>
      <c r="G1133" s="52" t="s">
        <v>254</v>
      </c>
      <c r="H1133" s="52" t="s">
        <v>254</v>
      </c>
      <c r="I113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34" spans="1:9" hidden="1">
      <c r="A1134" s="50">
        <v>141317</v>
      </c>
      <c r="B1134" s="50" t="s">
        <v>722</v>
      </c>
      <c r="C1134" s="50" t="s">
        <v>723</v>
      </c>
      <c r="D1134" s="50" t="s">
        <v>688</v>
      </c>
      <c r="E1134" s="50" t="s">
        <v>253</v>
      </c>
      <c r="F1134" s="51" t="s">
        <v>74</v>
      </c>
      <c r="G1134" s="52" t="s">
        <v>254</v>
      </c>
      <c r="H1134" s="52" t="s">
        <v>254</v>
      </c>
      <c r="I113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35" spans="1:9" hidden="1">
      <c r="A1135" s="50">
        <v>141318</v>
      </c>
      <c r="B1135" s="50" t="s">
        <v>724</v>
      </c>
      <c r="C1135" s="50" t="s">
        <v>725</v>
      </c>
      <c r="D1135" s="50" t="s">
        <v>688</v>
      </c>
      <c r="E1135" s="50" t="s">
        <v>710</v>
      </c>
      <c r="F1135" s="51" t="s">
        <v>74</v>
      </c>
      <c r="G1135" s="52" t="s">
        <v>254</v>
      </c>
      <c r="H1135" s="52" t="s">
        <v>254</v>
      </c>
      <c r="I113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36" spans="1:9" hidden="1">
      <c r="A1136" s="50">
        <v>141319</v>
      </c>
      <c r="B1136" s="50" t="s">
        <v>726</v>
      </c>
      <c r="C1136" s="50" t="s">
        <v>727</v>
      </c>
      <c r="D1136" s="50" t="s">
        <v>688</v>
      </c>
      <c r="E1136" s="50" t="s">
        <v>253</v>
      </c>
      <c r="F1136" s="51" t="s">
        <v>74</v>
      </c>
      <c r="G1136" s="52" t="s">
        <v>254</v>
      </c>
      <c r="H1136" s="52" t="s">
        <v>254</v>
      </c>
      <c r="I113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37" spans="1:9" hidden="1">
      <c r="A1137" s="50">
        <v>141320</v>
      </c>
      <c r="B1137" s="50" t="s">
        <v>728</v>
      </c>
      <c r="C1137" s="50" t="s">
        <v>325</v>
      </c>
      <c r="D1137" s="50" t="s">
        <v>688</v>
      </c>
      <c r="E1137" s="50" t="s">
        <v>253</v>
      </c>
      <c r="F1137" s="51" t="s">
        <v>74</v>
      </c>
      <c r="G1137" s="52" t="s">
        <v>254</v>
      </c>
      <c r="H1137" s="52" t="s">
        <v>254</v>
      </c>
      <c r="I113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38" spans="1:9" hidden="1">
      <c r="A1138" s="50">
        <v>141321</v>
      </c>
      <c r="B1138" s="50" t="s">
        <v>729</v>
      </c>
      <c r="C1138" s="50" t="s">
        <v>730</v>
      </c>
      <c r="D1138" s="50" t="s">
        <v>688</v>
      </c>
      <c r="E1138" s="50" t="s">
        <v>253</v>
      </c>
      <c r="F1138" s="51" t="s">
        <v>74</v>
      </c>
      <c r="G1138" s="52" t="s">
        <v>254</v>
      </c>
      <c r="H1138" s="52" t="s">
        <v>254</v>
      </c>
      <c r="I113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39" spans="1:9" hidden="1">
      <c r="A1139" s="50">
        <v>141322</v>
      </c>
      <c r="B1139" s="50" t="s">
        <v>731</v>
      </c>
      <c r="C1139" s="50" t="s">
        <v>732</v>
      </c>
      <c r="D1139" s="50" t="s">
        <v>688</v>
      </c>
      <c r="E1139" s="50" t="s">
        <v>733</v>
      </c>
      <c r="F1139" s="51" t="s">
        <v>74</v>
      </c>
      <c r="G1139" s="52" t="s">
        <v>254</v>
      </c>
      <c r="H1139" s="52" t="s">
        <v>254</v>
      </c>
      <c r="I113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40" spans="1:9" hidden="1">
      <c r="A1140" s="50">
        <v>141323</v>
      </c>
      <c r="B1140" s="50" t="s">
        <v>734</v>
      </c>
      <c r="C1140" s="50" t="s">
        <v>735</v>
      </c>
      <c r="D1140" s="50" t="s">
        <v>688</v>
      </c>
      <c r="E1140" s="50" t="s">
        <v>253</v>
      </c>
      <c r="F1140" s="51" t="s">
        <v>74</v>
      </c>
      <c r="G1140" s="52" t="s">
        <v>254</v>
      </c>
      <c r="H1140" s="52" t="s">
        <v>254</v>
      </c>
      <c r="I114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41" spans="1:9" hidden="1">
      <c r="A1141" s="50">
        <v>141324</v>
      </c>
      <c r="B1141" s="50" t="s">
        <v>736</v>
      </c>
      <c r="C1141" s="50" t="s">
        <v>737</v>
      </c>
      <c r="D1141" s="50" t="s">
        <v>688</v>
      </c>
      <c r="E1141" s="50" t="s">
        <v>253</v>
      </c>
      <c r="F1141" s="51" t="s">
        <v>74</v>
      </c>
      <c r="G1141" s="52" t="s">
        <v>254</v>
      </c>
      <c r="H1141" s="52" t="s">
        <v>254</v>
      </c>
      <c r="I11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42" spans="1:9" hidden="1">
      <c r="A1142" s="50">
        <v>141325</v>
      </c>
      <c r="B1142" s="50" t="s">
        <v>738</v>
      </c>
      <c r="C1142" s="50" t="s">
        <v>739</v>
      </c>
      <c r="D1142" s="50" t="s">
        <v>688</v>
      </c>
      <c r="E1142" s="50" t="s">
        <v>710</v>
      </c>
      <c r="F1142" s="51" t="s">
        <v>74</v>
      </c>
      <c r="G1142" s="52" t="s">
        <v>254</v>
      </c>
      <c r="H1142" s="52" t="s">
        <v>254</v>
      </c>
      <c r="I114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43" spans="1:9" hidden="1">
      <c r="A1143" s="50">
        <v>141326</v>
      </c>
      <c r="B1143" s="50" t="s">
        <v>740</v>
      </c>
      <c r="C1143" s="50" t="s">
        <v>741</v>
      </c>
      <c r="D1143" s="50" t="s">
        <v>688</v>
      </c>
      <c r="E1143" s="50" t="s">
        <v>253</v>
      </c>
      <c r="F1143" s="51" t="s">
        <v>74</v>
      </c>
      <c r="G1143" s="52" t="s">
        <v>254</v>
      </c>
      <c r="H1143" s="52" t="s">
        <v>254</v>
      </c>
      <c r="I114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44" spans="1:9" hidden="1">
      <c r="A1144" s="50">
        <v>141327</v>
      </c>
      <c r="B1144" s="50" t="s">
        <v>742</v>
      </c>
      <c r="C1144" s="50" t="s">
        <v>743</v>
      </c>
      <c r="D1144" s="50" t="s">
        <v>688</v>
      </c>
      <c r="E1144" s="50" t="s">
        <v>253</v>
      </c>
      <c r="F1144" s="51" t="s">
        <v>74</v>
      </c>
      <c r="G1144" s="52" t="s">
        <v>254</v>
      </c>
      <c r="H1144" s="52" t="s">
        <v>254</v>
      </c>
      <c r="I114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45" spans="1:9" hidden="1">
      <c r="A1145" s="50">
        <v>141328</v>
      </c>
      <c r="B1145" s="50" t="s">
        <v>744</v>
      </c>
      <c r="C1145" s="50" t="s">
        <v>745</v>
      </c>
      <c r="D1145" s="50" t="s">
        <v>688</v>
      </c>
      <c r="E1145" s="50" t="s">
        <v>253</v>
      </c>
      <c r="F1145" s="51" t="s">
        <v>74</v>
      </c>
      <c r="G1145" s="52" t="s">
        <v>254</v>
      </c>
      <c r="H1145" s="52" t="s">
        <v>254</v>
      </c>
      <c r="I114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46" spans="1:9" hidden="1">
      <c r="A1146" s="50">
        <v>141329</v>
      </c>
      <c r="B1146" s="50" t="s">
        <v>746</v>
      </c>
      <c r="C1146" s="50" t="s">
        <v>747</v>
      </c>
      <c r="D1146" s="50" t="s">
        <v>688</v>
      </c>
      <c r="E1146" s="50" t="s">
        <v>253</v>
      </c>
      <c r="F1146" s="51" t="s">
        <v>74</v>
      </c>
      <c r="G1146" s="52" t="s">
        <v>254</v>
      </c>
      <c r="H1146" s="52" t="s">
        <v>254</v>
      </c>
      <c r="I114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47" spans="1:9" hidden="1">
      <c r="A1147" s="50">
        <v>141330</v>
      </c>
      <c r="B1147" s="50" t="s">
        <v>748</v>
      </c>
      <c r="C1147" s="50" t="s">
        <v>749</v>
      </c>
      <c r="D1147" s="50" t="s">
        <v>688</v>
      </c>
      <c r="E1147" s="50" t="s">
        <v>253</v>
      </c>
      <c r="F1147" s="51" t="s">
        <v>74</v>
      </c>
      <c r="G1147" s="52" t="s">
        <v>254</v>
      </c>
      <c r="H1147" s="52" t="s">
        <v>254</v>
      </c>
      <c r="I114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48" spans="1:9" hidden="1">
      <c r="A1148" s="50">
        <v>141331</v>
      </c>
      <c r="B1148" s="50" t="s">
        <v>750</v>
      </c>
      <c r="C1148" s="50" t="s">
        <v>751</v>
      </c>
      <c r="D1148" s="50" t="s">
        <v>688</v>
      </c>
      <c r="E1148" s="50" t="s">
        <v>253</v>
      </c>
      <c r="F1148" s="51" t="s">
        <v>74</v>
      </c>
      <c r="G1148" s="53">
        <v>2.0299999999999998</v>
      </c>
      <c r="H1148" s="54">
        <v>1.7</v>
      </c>
      <c r="I114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1.1941176470588235</v>
      </c>
    </row>
    <row r="1149" spans="1:9" hidden="1">
      <c r="A1149" s="50">
        <v>141332</v>
      </c>
      <c r="B1149" s="50" t="s">
        <v>752</v>
      </c>
      <c r="C1149" s="50" t="s">
        <v>753</v>
      </c>
      <c r="D1149" s="50" t="s">
        <v>688</v>
      </c>
      <c r="E1149" s="50" t="s">
        <v>253</v>
      </c>
      <c r="F1149" s="51" t="s">
        <v>74</v>
      </c>
      <c r="G1149" s="52" t="s">
        <v>254</v>
      </c>
      <c r="H1149" s="52" t="s">
        <v>254</v>
      </c>
      <c r="I114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50" spans="1:9" hidden="1">
      <c r="A1150" s="50">
        <v>141333</v>
      </c>
      <c r="B1150" s="50" t="s">
        <v>754</v>
      </c>
      <c r="C1150" s="50" t="s">
        <v>755</v>
      </c>
      <c r="D1150" s="50" t="s">
        <v>688</v>
      </c>
      <c r="E1150" s="50" t="s">
        <v>253</v>
      </c>
      <c r="F1150" s="51" t="s">
        <v>74</v>
      </c>
      <c r="G1150" s="52" t="s">
        <v>254</v>
      </c>
      <c r="H1150" s="52" t="s">
        <v>254</v>
      </c>
      <c r="I115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51" spans="1:9" hidden="1">
      <c r="A1151" s="50">
        <v>141334</v>
      </c>
      <c r="B1151" s="50" t="s">
        <v>756</v>
      </c>
      <c r="C1151" s="50" t="s">
        <v>757</v>
      </c>
      <c r="D1151" s="50" t="s">
        <v>688</v>
      </c>
      <c r="E1151" s="50" t="s">
        <v>758</v>
      </c>
      <c r="F1151" s="51" t="s">
        <v>74</v>
      </c>
      <c r="G1151" s="52" t="s">
        <v>254</v>
      </c>
      <c r="H1151" s="52" t="s">
        <v>254</v>
      </c>
      <c r="I115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52" spans="1:9" hidden="1">
      <c r="A1152" s="50">
        <v>141335</v>
      </c>
      <c r="B1152" s="50" t="s">
        <v>759</v>
      </c>
      <c r="C1152" s="50" t="s">
        <v>760</v>
      </c>
      <c r="D1152" s="50" t="s">
        <v>688</v>
      </c>
      <c r="E1152" s="50" t="s">
        <v>761</v>
      </c>
      <c r="F1152" s="51" t="s">
        <v>74</v>
      </c>
      <c r="G1152" s="52" t="s">
        <v>254</v>
      </c>
      <c r="H1152" s="52" t="s">
        <v>254</v>
      </c>
      <c r="I115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53" spans="1:9" hidden="1">
      <c r="A1153" s="50">
        <v>141336</v>
      </c>
      <c r="B1153" s="50" t="s">
        <v>762</v>
      </c>
      <c r="C1153" s="50" t="s">
        <v>763</v>
      </c>
      <c r="D1153" s="50" t="s">
        <v>688</v>
      </c>
      <c r="E1153" s="50" t="s">
        <v>764</v>
      </c>
      <c r="F1153" s="51" t="s">
        <v>74</v>
      </c>
      <c r="G1153" s="52" t="s">
        <v>254</v>
      </c>
      <c r="H1153" s="52" t="s">
        <v>254</v>
      </c>
      <c r="I115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54" spans="1:9" hidden="1">
      <c r="A1154" s="50">
        <v>141337</v>
      </c>
      <c r="B1154" s="50" t="s">
        <v>765</v>
      </c>
      <c r="C1154" s="50" t="s">
        <v>766</v>
      </c>
      <c r="D1154" s="50" t="s">
        <v>688</v>
      </c>
      <c r="E1154" s="50" t="s">
        <v>710</v>
      </c>
      <c r="F1154" s="51" t="s">
        <v>74</v>
      </c>
      <c r="G1154" s="52" t="s">
        <v>254</v>
      </c>
      <c r="H1154" s="52" t="s">
        <v>254</v>
      </c>
      <c r="I115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55" spans="1:9" hidden="1">
      <c r="A1155" s="50">
        <v>141338</v>
      </c>
      <c r="B1155" s="50" t="s">
        <v>697</v>
      </c>
      <c r="C1155" s="50" t="s">
        <v>441</v>
      </c>
      <c r="D1155" s="50" t="s">
        <v>688</v>
      </c>
      <c r="E1155" s="50" t="s">
        <v>767</v>
      </c>
      <c r="F1155" s="51" t="s">
        <v>74</v>
      </c>
      <c r="G1155" s="52" t="s">
        <v>254</v>
      </c>
      <c r="H1155" s="52" t="s">
        <v>254</v>
      </c>
      <c r="I115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56" spans="1:9" hidden="1">
      <c r="A1156" s="50">
        <v>141339</v>
      </c>
      <c r="B1156" s="50" t="s">
        <v>768</v>
      </c>
      <c r="C1156" s="50" t="s">
        <v>769</v>
      </c>
      <c r="D1156" s="50" t="s">
        <v>688</v>
      </c>
      <c r="E1156" s="50" t="s">
        <v>733</v>
      </c>
      <c r="F1156" s="51" t="s">
        <v>74</v>
      </c>
      <c r="G1156" s="52" t="s">
        <v>254</v>
      </c>
      <c r="H1156" s="52" t="s">
        <v>254</v>
      </c>
      <c r="I11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57" spans="1:9" hidden="1">
      <c r="A1157" s="50">
        <v>141340</v>
      </c>
      <c r="B1157" s="50" t="s">
        <v>770</v>
      </c>
      <c r="C1157" s="50" t="s">
        <v>771</v>
      </c>
      <c r="D1157" s="50" t="s">
        <v>688</v>
      </c>
      <c r="E1157" s="50" t="s">
        <v>772</v>
      </c>
      <c r="F1157" s="51" t="s">
        <v>74</v>
      </c>
      <c r="G1157" s="53">
        <v>0.45</v>
      </c>
      <c r="H1157" s="54">
        <v>0.2</v>
      </c>
      <c r="I115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2.25</v>
      </c>
    </row>
    <row r="1158" spans="1:9" hidden="1">
      <c r="A1158" s="50">
        <v>141341</v>
      </c>
      <c r="B1158" s="50" t="s">
        <v>773</v>
      </c>
      <c r="C1158" s="50" t="s">
        <v>774</v>
      </c>
      <c r="D1158" s="50" t="s">
        <v>688</v>
      </c>
      <c r="E1158" s="50" t="s">
        <v>764</v>
      </c>
      <c r="F1158" s="51" t="s">
        <v>74</v>
      </c>
      <c r="G1158" s="52" t="s">
        <v>254</v>
      </c>
      <c r="H1158" s="52" t="s">
        <v>254</v>
      </c>
      <c r="I11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59" spans="1:9" hidden="1">
      <c r="A1159" s="50">
        <v>141343</v>
      </c>
      <c r="B1159" s="50" t="s">
        <v>775</v>
      </c>
      <c r="C1159" s="50" t="s">
        <v>776</v>
      </c>
      <c r="D1159" s="50" t="s">
        <v>688</v>
      </c>
      <c r="E1159" s="50" t="s">
        <v>494</v>
      </c>
      <c r="F1159" s="51" t="s">
        <v>74</v>
      </c>
      <c r="G1159" s="53">
        <v>0.43</v>
      </c>
      <c r="H1159" s="53">
        <v>0.28999999999999998</v>
      </c>
      <c r="I115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1.4827586206896552</v>
      </c>
    </row>
    <row r="1160" spans="1:9" hidden="1">
      <c r="A1160" s="50">
        <v>141344</v>
      </c>
      <c r="B1160" s="50" t="s">
        <v>777</v>
      </c>
      <c r="C1160" s="50" t="s">
        <v>778</v>
      </c>
      <c r="D1160" s="50" t="s">
        <v>688</v>
      </c>
      <c r="E1160" s="50" t="s">
        <v>253</v>
      </c>
      <c r="F1160" s="51" t="s">
        <v>74</v>
      </c>
      <c r="G1160" s="52" t="s">
        <v>254</v>
      </c>
      <c r="H1160" s="52" t="s">
        <v>254</v>
      </c>
      <c r="I11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61" spans="1:9" hidden="1">
      <c r="A1161" s="50">
        <v>141345</v>
      </c>
      <c r="B1161" s="50" t="s">
        <v>779</v>
      </c>
      <c r="C1161" s="50" t="s">
        <v>370</v>
      </c>
      <c r="D1161" s="50" t="s">
        <v>688</v>
      </c>
      <c r="E1161" s="50" t="s">
        <v>253</v>
      </c>
      <c r="F1161" s="51" t="s">
        <v>74</v>
      </c>
      <c r="G1161" s="52" t="s">
        <v>254</v>
      </c>
      <c r="H1161" s="52" t="s">
        <v>254</v>
      </c>
      <c r="I11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62" spans="1:9" hidden="1">
      <c r="A1162" s="50">
        <v>141346</v>
      </c>
      <c r="B1162" s="50" t="s">
        <v>780</v>
      </c>
      <c r="C1162" s="50" t="s">
        <v>781</v>
      </c>
      <c r="D1162" s="50" t="s">
        <v>688</v>
      </c>
      <c r="E1162" s="50" t="s">
        <v>253</v>
      </c>
      <c r="F1162" s="51" t="s">
        <v>74</v>
      </c>
      <c r="G1162" s="52" t="s">
        <v>254</v>
      </c>
      <c r="H1162" s="52" t="s">
        <v>254</v>
      </c>
      <c r="I11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63" spans="1:9" hidden="1">
      <c r="A1163" s="50">
        <v>141347</v>
      </c>
      <c r="B1163" s="50" t="s">
        <v>782</v>
      </c>
      <c r="C1163" s="50" t="s">
        <v>783</v>
      </c>
      <c r="D1163" s="50" t="s">
        <v>688</v>
      </c>
      <c r="E1163" s="50" t="s">
        <v>253</v>
      </c>
      <c r="F1163" s="51" t="s">
        <v>74</v>
      </c>
      <c r="G1163" s="52" t="s">
        <v>254</v>
      </c>
      <c r="H1163" s="52" t="s">
        <v>254</v>
      </c>
      <c r="I11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64" spans="1:9" hidden="1">
      <c r="A1164" s="50">
        <v>141348</v>
      </c>
      <c r="B1164" s="50" t="s">
        <v>784</v>
      </c>
      <c r="C1164" s="50" t="s">
        <v>785</v>
      </c>
      <c r="D1164" s="50" t="s">
        <v>688</v>
      </c>
      <c r="E1164" s="50" t="s">
        <v>494</v>
      </c>
      <c r="F1164" s="51" t="s">
        <v>74</v>
      </c>
      <c r="G1164" s="52" t="s">
        <v>254</v>
      </c>
      <c r="H1164" s="52" t="s">
        <v>254</v>
      </c>
      <c r="I11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65" spans="1:9" hidden="1">
      <c r="A1165" s="50">
        <v>141349</v>
      </c>
      <c r="B1165" s="50" t="s">
        <v>786</v>
      </c>
      <c r="C1165" s="50" t="s">
        <v>787</v>
      </c>
      <c r="D1165" s="50" t="s">
        <v>688</v>
      </c>
      <c r="E1165" s="50" t="s">
        <v>253</v>
      </c>
      <c r="F1165" s="51" t="s">
        <v>74</v>
      </c>
      <c r="G1165" s="52" t="s">
        <v>254</v>
      </c>
      <c r="H1165" s="52" t="s">
        <v>254</v>
      </c>
      <c r="I11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66" spans="1:9" hidden="1">
      <c r="A1166" s="50">
        <v>141350</v>
      </c>
      <c r="B1166" s="50" t="s">
        <v>788</v>
      </c>
      <c r="C1166" s="50" t="s">
        <v>789</v>
      </c>
      <c r="D1166" s="50" t="s">
        <v>688</v>
      </c>
      <c r="E1166" s="50" t="s">
        <v>764</v>
      </c>
      <c r="F1166" s="51" t="s">
        <v>74</v>
      </c>
      <c r="G1166" s="53">
        <v>0.45</v>
      </c>
      <c r="H1166" s="53">
        <v>0.17</v>
      </c>
      <c r="I116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2.6470588235294117</v>
      </c>
    </row>
    <row r="1167" spans="1:9" hidden="1">
      <c r="A1167" s="50">
        <v>141351</v>
      </c>
      <c r="B1167" s="50" t="s">
        <v>790</v>
      </c>
      <c r="C1167" s="50" t="s">
        <v>791</v>
      </c>
      <c r="D1167" s="50" t="s">
        <v>688</v>
      </c>
      <c r="E1167" s="50" t="s">
        <v>704</v>
      </c>
      <c r="F1167" s="51" t="s">
        <v>74</v>
      </c>
      <c r="G1167" s="52" t="s">
        <v>254</v>
      </c>
      <c r="H1167" s="52" t="s">
        <v>254</v>
      </c>
      <c r="I11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168" spans="1:9">
      <c r="A1168" s="332"/>
      <c r="B1168" s="332"/>
      <c r="C1168" s="332"/>
      <c r="D1168" s="332"/>
      <c r="E1168" s="332"/>
      <c r="F1168" s="333"/>
      <c r="G1168" s="334"/>
      <c r="H1168" s="334"/>
      <c r="I1168" s="389" t="str">
        <f>IFERROR(Table2[[#This Row],[Total private allowed amount for facility inpatient and outpatient services ($ millions) (required)]]/Table2[[#This Row],[Simulated Medicare allowed amount for facility inpatient and outpatient services ($ millions) (required)]],"")</f>
        <v/>
      </c>
    </row>
    <row r="1169" spans="1:9">
      <c r="A1169" s="332"/>
      <c r="B1169" s="332"/>
      <c r="C1169" s="332"/>
      <c r="D1169" s="332"/>
      <c r="E1169" s="332"/>
      <c r="F1169" s="333"/>
      <c r="G1169" s="334"/>
      <c r="H1169" s="334"/>
      <c r="I1169" s="389" t="str">
        <f>IFERROR(Table2[[#This Row],[Total private allowed amount for facility inpatient and outpatient services ($ millions) (required)]]/Table2[[#This Row],[Simulated Medicare allowed amount for facility inpatient and outpatient services ($ millions) (required)]],"")</f>
        <v/>
      </c>
    </row>
    <row r="1170" spans="1:9">
      <c r="A1170" s="332"/>
      <c r="B1170" s="332"/>
      <c r="C1170" s="332"/>
      <c r="D1170" s="332"/>
      <c r="E1170" s="332"/>
      <c r="F1170" s="333"/>
      <c r="G1170" s="334"/>
      <c r="H1170" s="334"/>
      <c r="I1170" s="389" t="str">
        <f>IFERROR(Table2[[#This Row],[Total private allowed amount for facility inpatient and outpatient services ($ millions) (required)]]/Table2[[#This Row],[Simulated Medicare allowed amount for facility inpatient and outpatient services ($ millions) (required)]],"")</f>
        <v/>
      </c>
    </row>
    <row r="1171" spans="1:9">
      <c r="A1171" s="332"/>
      <c r="B1171" s="332"/>
      <c r="C1171" s="332"/>
      <c r="D1171" s="332"/>
      <c r="E1171" s="332"/>
      <c r="F1171" s="333"/>
      <c r="G1171" s="334"/>
      <c r="H1171" s="334"/>
      <c r="I1171" s="389" t="str">
        <f>IFERROR(Table2[[#This Row],[Total private allowed amount for facility inpatient and outpatient services ($ millions) (required)]]/Table2[[#This Row],[Simulated Medicare allowed amount for facility inpatient and outpatient services ($ millions) (required)]],"")</f>
        <v/>
      </c>
    </row>
    <row r="1172" spans="1:9">
      <c r="A1172" s="332"/>
      <c r="B1172" s="332"/>
      <c r="C1172" s="332"/>
      <c r="D1172" s="332"/>
      <c r="E1172" s="332"/>
      <c r="F1172" s="333"/>
      <c r="G1172" s="334"/>
      <c r="H1172" s="334"/>
      <c r="I1172" s="389" t="str">
        <f>IFERROR(Table2[[#This Row],[Total private allowed amount for facility inpatient and outpatient services ($ millions) (required)]]/Table2[[#This Row],[Simulated Medicare allowed amount for facility inpatient and outpatient services ($ millions) (required)]],"")</f>
        <v/>
      </c>
    </row>
    <row r="1173" spans="1:9">
      <c r="A1173" s="332"/>
      <c r="B1173" s="332"/>
      <c r="C1173" s="332"/>
      <c r="D1173" s="332"/>
      <c r="E1173" s="332"/>
      <c r="F1173" s="333"/>
      <c r="G1173" s="334"/>
      <c r="H1173" s="335"/>
      <c r="I1173" s="389" t="str">
        <f>IFERROR(Table2[[#This Row],[Total private allowed amount for facility inpatient and outpatient services ($ millions) (required)]]/Table2[[#This Row],[Simulated Medicare allowed amount for facility inpatient and outpatient services ($ millions) (required)]],"")</f>
        <v/>
      </c>
    </row>
    <row r="1174" spans="1:9">
      <c r="A1174" s="332"/>
      <c r="B1174" s="332"/>
      <c r="C1174" s="332"/>
      <c r="D1174" s="332"/>
      <c r="E1174" s="332"/>
      <c r="F1174" s="333"/>
      <c r="G1174" s="334"/>
      <c r="H1174" s="335"/>
      <c r="I1174" s="389" t="str">
        <f>IFERROR(Table2[[#This Row],[Total private allowed amount for facility inpatient and outpatient services ($ millions) (required)]]/Table2[[#This Row],[Simulated Medicare allowed amount for facility inpatient and outpatient services ($ millions) (required)]],"")</f>
        <v/>
      </c>
    </row>
    <row r="1175" spans="1:9">
      <c r="A1175" s="332"/>
      <c r="B1175" s="332"/>
      <c r="C1175" s="332"/>
      <c r="D1175" s="332"/>
      <c r="E1175" s="332"/>
      <c r="F1175" s="333"/>
      <c r="G1175" s="334"/>
      <c r="H1175" s="334"/>
      <c r="I1175" s="389" t="str">
        <f>IFERROR(Table2[[#This Row],[Total private allowed amount for facility inpatient and outpatient services ($ millions) (required)]]/Table2[[#This Row],[Simulated Medicare allowed amount for facility inpatient and outpatient services ($ millions) (required)]],"")</f>
        <v/>
      </c>
    </row>
    <row r="1176" spans="1:9">
      <c r="A1176" s="332"/>
      <c r="B1176" s="332"/>
      <c r="C1176" s="332"/>
      <c r="D1176" s="332"/>
      <c r="E1176" s="332"/>
      <c r="F1176" s="333"/>
      <c r="G1176" s="334"/>
      <c r="H1176" s="334"/>
      <c r="I1176" s="389" t="str">
        <f>IFERROR(Table2[[#This Row],[Total private allowed amount for facility inpatient and outpatient services ($ millions) (required)]]/Table2[[#This Row],[Simulated Medicare allowed amount for facility inpatient and outpatient services ($ millions) (required)]],"")</f>
        <v/>
      </c>
    </row>
    <row r="1177" spans="1:9">
      <c r="A1177" s="332"/>
      <c r="B1177" s="332"/>
      <c r="C1177" s="332"/>
      <c r="D1177" s="332"/>
      <c r="E1177" s="332"/>
      <c r="F1177" s="333"/>
      <c r="G1177" s="334"/>
      <c r="H1177" s="334"/>
      <c r="I1177" s="389" t="str">
        <f>IFERROR(Table2[[#This Row],[Total private allowed amount for facility inpatient and outpatient services ($ millions) (required)]]/Table2[[#This Row],[Simulated Medicare allowed amount for facility inpatient and outpatient services ($ millions) (required)]],"")</f>
        <v/>
      </c>
    </row>
    <row r="1178" spans="1:9">
      <c r="A1178" s="332"/>
      <c r="B1178" s="332"/>
      <c r="C1178" s="332"/>
      <c r="D1178" s="332"/>
      <c r="E1178" s="332"/>
      <c r="F1178" s="333"/>
      <c r="G1178" s="334"/>
      <c r="H1178" s="334"/>
      <c r="I1178" s="389" t="str">
        <f>IFERROR(Table2[[#This Row],[Total private allowed amount for facility inpatient and outpatient services ($ millions) (required)]]/Table2[[#This Row],[Simulated Medicare allowed amount for facility inpatient and outpatient services ($ millions) (required)]],"")</f>
        <v/>
      </c>
    </row>
    <row r="1179" spans="1:9">
      <c r="A1179" s="332"/>
      <c r="B1179" s="332"/>
      <c r="C1179" s="332"/>
      <c r="D1179" s="332"/>
      <c r="E1179" s="332"/>
      <c r="F1179" s="333"/>
      <c r="G1179" s="334"/>
      <c r="H1179" s="334"/>
      <c r="I1179" s="389" t="str">
        <f>IFERROR(Table2[[#This Row],[Total private allowed amount for facility inpatient and outpatient services ($ millions) (required)]]/Table2[[#This Row],[Simulated Medicare allowed amount for facility inpatient and outpatient services ($ millions) (required)]],"")</f>
        <v/>
      </c>
    </row>
    <row r="1180" spans="1:9">
      <c r="A1180" s="332"/>
      <c r="B1180" s="332"/>
      <c r="C1180" s="332"/>
      <c r="D1180" s="332"/>
      <c r="E1180" s="332"/>
      <c r="F1180" s="333"/>
      <c r="G1180" s="334"/>
      <c r="H1180" s="334"/>
      <c r="I1180" s="389" t="str">
        <f>IFERROR(Table2[[#This Row],[Total private allowed amount for facility inpatient and outpatient services ($ millions) (required)]]/Table2[[#This Row],[Simulated Medicare allowed amount for facility inpatient and outpatient services ($ millions) (required)]],"")</f>
        <v/>
      </c>
    </row>
    <row r="1181" spans="1:9">
      <c r="A1181" s="332"/>
      <c r="B1181" s="332"/>
      <c r="C1181" s="332"/>
      <c r="D1181" s="332"/>
      <c r="E1181" s="332"/>
      <c r="F1181" s="333"/>
      <c r="G1181" s="334"/>
      <c r="H1181" s="334"/>
      <c r="I1181" s="389" t="str">
        <f>IFERROR(Table2[[#This Row],[Total private allowed amount for facility inpatient and outpatient services ($ millions) (required)]]/Table2[[#This Row],[Simulated Medicare allowed amount for facility inpatient and outpatient services ($ millions) (required)]],"")</f>
        <v/>
      </c>
    </row>
    <row r="1182" spans="1:9">
      <c r="A1182" s="332"/>
      <c r="B1182" s="332"/>
      <c r="C1182" s="332"/>
      <c r="D1182" s="332"/>
      <c r="E1182" s="332"/>
      <c r="F1182" s="333"/>
      <c r="G1182" s="334"/>
      <c r="H1182" s="334"/>
      <c r="I1182" s="389" t="str">
        <f>IFERROR(Table2[[#This Row],[Total private allowed amount for facility inpatient and outpatient services ($ millions) (required)]]/Table2[[#This Row],[Simulated Medicare allowed amount for facility inpatient and outpatient services ($ millions) (required)]],"")</f>
        <v/>
      </c>
    </row>
    <row r="1183" spans="1:9">
      <c r="A1183" s="332"/>
      <c r="B1183" s="332"/>
      <c r="C1183" s="332"/>
      <c r="D1183" s="332"/>
      <c r="E1183" s="332"/>
      <c r="F1183" s="333"/>
      <c r="G1183" s="334"/>
      <c r="H1183" s="334"/>
      <c r="I1183" s="389" t="str">
        <f>IFERROR(Table2[[#This Row],[Total private allowed amount for facility inpatient and outpatient services ($ millions) (required)]]/Table2[[#This Row],[Simulated Medicare allowed amount for facility inpatient and outpatient services ($ millions) (required)]],"")</f>
        <v/>
      </c>
    </row>
    <row r="1184" spans="1:9">
      <c r="A1184" s="332"/>
      <c r="B1184" s="332"/>
      <c r="C1184" s="332"/>
      <c r="D1184" s="332"/>
      <c r="E1184" s="332"/>
      <c r="F1184" s="333"/>
      <c r="G1184" s="334"/>
      <c r="H1184" s="334"/>
      <c r="I1184" s="389" t="str">
        <f>IFERROR(Table2[[#This Row],[Total private allowed amount for facility inpatient and outpatient services ($ millions) (required)]]/Table2[[#This Row],[Simulated Medicare allowed amount for facility inpatient and outpatient services ($ millions) (required)]],"")</f>
        <v/>
      </c>
    </row>
    <row r="1185" spans="1:9">
      <c r="A1185" s="332"/>
      <c r="B1185" s="332"/>
      <c r="C1185" s="332"/>
      <c r="D1185" s="332"/>
      <c r="E1185" s="332"/>
      <c r="F1185" s="333"/>
      <c r="G1185" s="335"/>
      <c r="H1185" s="334"/>
      <c r="I1185" s="389" t="str">
        <f>IFERROR(Table2[[#This Row],[Total private allowed amount for facility inpatient and outpatient services ($ millions) (required)]]/Table2[[#This Row],[Simulated Medicare allowed amount for facility inpatient and outpatient services ($ millions) (required)]],"")</f>
        <v/>
      </c>
    </row>
    <row r="1186" spans="1:9">
      <c r="A1186" s="332"/>
      <c r="B1186" s="332"/>
      <c r="C1186" s="332"/>
      <c r="D1186" s="332"/>
      <c r="E1186" s="332"/>
      <c r="F1186" s="333"/>
      <c r="G1186" s="334"/>
      <c r="H1186" s="334"/>
      <c r="I1186" s="389" t="str">
        <f>IFERROR(Table2[[#This Row],[Total private allowed amount for facility inpatient and outpatient services ($ millions) (required)]]/Table2[[#This Row],[Simulated Medicare allowed amount for facility inpatient and outpatient services ($ millions) (required)]],"")</f>
        <v/>
      </c>
    </row>
    <row r="1187" spans="1:9">
      <c r="A1187" s="332"/>
      <c r="B1187" s="332"/>
      <c r="C1187" s="332"/>
      <c r="D1187" s="332"/>
      <c r="E1187" s="332"/>
      <c r="F1187" s="333"/>
      <c r="G1187" s="334"/>
      <c r="H1187" s="334"/>
      <c r="I1187" s="389" t="str">
        <f>IFERROR(Table2[[#This Row],[Total private allowed amount for facility inpatient and outpatient services ($ millions) (required)]]/Table2[[#This Row],[Simulated Medicare allowed amount for facility inpatient and outpatient services ($ millions) (required)]],"")</f>
        <v/>
      </c>
    </row>
    <row r="1188" spans="1:9">
      <c r="A1188" s="332"/>
      <c r="B1188" s="332"/>
      <c r="C1188" s="332"/>
      <c r="D1188" s="332"/>
      <c r="E1188" s="332"/>
      <c r="F1188" s="333"/>
      <c r="G1188" s="334"/>
      <c r="H1188" s="334"/>
      <c r="I1188" s="389" t="str">
        <f>IFERROR(Table2[[#This Row],[Total private allowed amount for facility inpatient and outpatient services ($ millions) (required)]]/Table2[[#This Row],[Simulated Medicare allowed amount for facility inpatient and outpatient services ($ millions) (required)]],"")</f>
        <v/>
      </c>
    </row>
    <row r="1189" spans="1:9">
      <c r="A1189" s="332"/>
      <c r="B1189" s="332"/>
      <c r="C1189" s="332"/>
      <c r="D1189" s="332"/>
      <c r="E1189" s="332"/>
      <c r="F1189" s="333"/>
      <c r="G1189" s="334"/>
      <c r="H1189" s="334"/>
      <c r="I1189" s="389" t="str">
        <f>IFERROR(Table2[[#This Row],[Total private allowed amount for facility inpatient and outpatient services ($ millions) (required)]]/Table2[[#This Row],[Simulated Medicare allowed amount for facility inpatient and outpatient services ($ millions) (required)]],"")</f>
        <v/>
      </c>
    </row>
    <row r="1190" spans="1:9">
      <c r="A1190" s="332"/>
      <c r="B1190" s="332"/>
      <c r="C1190" s="332"/>
      <c r="D1190" s="332"/>
      <c r="E1190" s="332"/>
      <c r="F1190" s="333"/>
      <c r="G1190" s="334"/>
      <c r="H1190" s="334"/>
      <c r="I1190" s="389" t="str">
        <f>IFERROR(Table2[[#This Row],[Total private allowed amount for facility inpatient and outpatient services ($ millions) (required)]]/Table2[[#This Row],[Simulated Medicare allowed amount for facility inpatient and outpatient services ($ millions) (required)]],"")</f>
        <v/>
      </c>
    </row>
    <row r="1191" spans="1:9">
      <c r="A1191" s="332"/>
      <c r="B1191" s="332"/>
      <c r="C1191" s="332"/>
      <c r="D1191" s="332"/>
      <c r="E1191" s="332"/>
      <c r="F1191" s="333"/>
      <c r="G1191" s="334"/>
      <c r="H1191" s="334"/>
      <c r="I1191" s="389" t="str">
        <f>IFERROR(Table2[[#This Row],[Total private allowed amount for facility inpatient and outpatient services ($ millions) (required)]]/Table2[[#This Row],[Simulated Medicare allowed amount for facility inpatient and outpatient services ($ millions) (required)]],"")</f>
        <v/>
      </c>
    </row>
    <row r="1192" spans="1:9">
      <c r="A1192" s="332"/>
      <c r="B1192" s="332"/>
      <c r="C1192" s="332"/>
      <c r="D1192" s="332"/>
      <c r="E1192" s="332"/>
      <c r="F1192" s="333"/>
      <c r="G1192" s="334"/>
      <c r="H1192" s="336"/>
      <c r="I1192" s="389" t="str">
        <f>IFERROR(Table2[[#This Row],[Total private allowed amount for facility inpatient and outpatient services ($ millions) (required)]]/Table2[[#This Row],[Simulated Medicare allowed amount for facility inpatient and outpatient services ($ millions) (required)]],"")</f>
        <v/>
      </c>
    </row>
    <row r="1193" spans="1:9">
      <c r="A1193" s="332"/>
      <c r="B1193" s="332"/>
      <c r="C1193" s="332"/>
      <c r="D1193" s="332"/>
      <c r="E1193" s="332"/>
      <c r="F1193" s="333"/>
      <c r="G1193" s="334"/>
      <c r="H1193" s="334"/>
      <c r="I1193" s="389" t="str">
        <f>IFERROR(Table2[[#This Row],[Total private allowed amount for facility inpatient and outpatient services ($ millions) (required)]]/Table2[[#This Row],[Simulated Medicare allowed amount for facility inpatient and outpatient services ($ millions) (required)]],"")</f>
        <v/>
      </c>
    </row>
    <row r="1194" spans="1:9">
      <c r="A1194" s="332"/>
      <c r="B1194" s="332"/>
      <c r="C1194" s="332"/>
      <c r="D1194" s="332"/>
      <c r="E1194" s="332"/>
      <c r="F1194" s="333"/>
      <c r="G1194" s="334"/>
      <c r="H1194" s="334"/>
      <c r="I1194" s="389" t="str">
        <f>IFERROR(Table2[[#This Row],[Total private allowed amount for facility inpatient and outpatient services ($ millions) (required)]]/Table2[[#This Row],[Simulated Medicare allowed amount for facility inpatient and outpatient services ($ millions) (required)]],"")</f>
        <v/>
      </c>
    </row>
    <row r="1195" spans="1:9">
      <c r="A1195" s="332"/>
      <c r="B1195" s="332"/>
      <c r="C1195" s="332"/>
      <c r="D1195" s="332"/>
      <c r="E1195" s="332"/>
      <c r="F1195" s="333"/>
      <c r="G1195" s="335"/>
      <c r="H1195" s="334"/>
      <c r="I1195" s="389" t="str">
        <f>IFERROR(Table2[[#This Row],[Total private allowed amount for facility inpatient and outpatient services ($ millions) (required)]]/Table2[[#This Row],[Simulated Medicare allowed amount for facility inpatient and outpatient services ($ millions) (required)]],"")</f>
        <v/>
      </c>
    </row>
    <row r="1196" spans="1:9">
      <c r="A1196" s="332"/>
      <c r="B1196" s="332"/>
      <c r="C1196" s="332"/>
      <c r="D1196" s="332"/>
      <c r="E1196" s="332"/>
      <c r="F1196" s="333"/>
      <c r="G1196" s="334"/>
      <c r="H1196" s="334"/>
      <c r="I1196" s="389" t="str">
        <f>IFERROR(Table2[[#This Row],[Total private allowed amount for facility inpatient and outpatient services ($ millions) (required)]]/Table2[[#This Row],[Simulated Medicare allowed amount for facility inpatient and outpatient services ($ millions) (required)]],"")</f>
        <v/>
      </c>
    </row>
    <row r="1197" spans="1:9">
      <c r="A1197" s="332"/>
      <c r="B1197" s="332"/>
      <c r="C1197" s="332"/>
      <c r="D1197" s="332"/>
      <c r="E1197" s="332"/>
      <c r="F1197" s="333"/>
      <c r="G1197" s="334"/>
      <c r="H1197" s="334"/>
      <c r="I1197" s="389" t="str">
        <f>IFERROR(Table2[[#This Row],[Total private allowed amount for facility inpatient and outpatient services ($ millions) (required)]]/Table2[[#This Row],[Simulated Medicare allowed amount for facility inpatient and outpatient services ($ millions) (required)]],"")</f>
        <v/>
      </c>
    </row>
    <row r="1198" spans="1:9">
      <c r="A1198" s="332"/>
      <c r="B1198" s="332"/>
      <c r="C1198" s="332"/>
      <c r="D1198" s="332"/>
      <c r="E1198" s="332"/>
      <c r="F1198" s="333"/>
      <c r="G1198" s="334"/>
      <c r="H1198" s="334"/>
      <c r="I1198" s="389" t="str">
        <f>IFERROR(Table2[[#This Row],[Total private allowed amount for facility inpatient and outpatient services ($ millions) (required)]]/Table2[[#This Row],[Simulated Medicare allowed amount for facility inpatient and outpatient services ($ millions) (required)]],"")</f>
        <v/>
      </c>
    </row>
    <row r="1199" spans="1:9">
      <c r="A1199" s="332"/>
      <c r="B1199" s="332"/>
      <c r="C1199" s="332"/>
      <c r="D1199" s="332"/>
      <c r="E1199" s="332"/>
      <c r="F1199" s="333"/>
      <c r="G1199" s="334"/>
      <c r="H1199" s="335"/>
      <c r="I1199" s="389" t="str">
        <f>IFERROR(Table2[[#This Row],[Total private allowed amount for facility inpatient and outpatient services ($ millions) (required)]]/Table2[[#This Row],[Simulated Medicare allowed amount for facility inpatient and outpatient services ($ millions) (required)]],"")</f>
        <v/>
      </c>
    </row>
    <row r="1200" spans="1:9">
      <c r="A1200" s="332"/>
      <c r="B1200" s="332"/>
      <c r="C1200" s="332"/>
      <c r="D1200" s="332"/>
      <c r="E1200" s="332"/>
      <c r="F1200" s="333"/>
      <c r="G1200" s="335"/>
      <c r="H1200" s="334"/>
      <c r="I1200" s="389" t="str">
        <f>IFERROR(Table2[[#This Row],[Total private allowed amount for facility inpatient and outpatient services ($ millions) (required)]]/Table2[[#This Row],[Simulated Medicare allowed amount for facility inpatient and outpatient services ($ millions) (required)]],"")</f>
        <v/>
      </c>
    </row>
    <row r="1201" spans="1:9">
      <c r="A1201" s="332"/>
      <c r="B1201" s="332"/>
      <c r="C1201" s="332"/>
      <c r="D1201" s="332"/>
      <c r="E1201" s="332"/>
      <c r="F1201" s="333"/>
      <c r="G1201" s="334"/>
      <c r="H1201" s="334"/>
      <c r="I1201" s="389" t="str">
        <f>IFERROR(Table2[[#This Row],[Total private allowed amount for facility inpatient and outpatient services ($ millions) (required)]]/Table2[[#This Row],[Simulated Medicare allowed amount for facility inpatient and outpatient services ($ millions) (required)]],"")</f>
        <v/>
      </c>
    </row>
    <row r="1202" spans="1:9">
      <c r="A1202" s="332"/>
      <c r="B1202" s="332"/>
      <c r="C1202" s="332"/>
      <c r="D1202" s="332"/>
      <c r="E1202" s="332"/>
      <c r="F1202" s="333"/>
      <c r="G1202" s="334"/>
      <c r="H1202" s="334"/>
      <c r="I1202" s="389" t="str">
        <f>IFERROR(Table2[[#This Row],[Total private allowed amount for facility inpatient and outpatient services ($ millions) (required)]]/Table2[[#This Row],[Simulated Medicare allowed amount for facility inpatient and outpatient services ($ millions) (required)]],"")</f>
        <v/>
      </c>
    </row>
    <row r="1203" spans="1:9">
      <c r="A1203" s="332"/>
      <c r="B1203" s="332"/>
      <c r="C1203" s="332"/>
      <c r="D1203" s="332"/>
      <c r="E1203" s="332"/>
      <c r="F1203" s="333"/>
      <c r="G1203" s="334"/>
      <c r="H1203" s="334"/>
      <c r="I1203" s="389" t="str">
        <f>IFERROR(Table2[[#This Row],[Total private allowed amount for facility inpatient and outpatient services ($ millions) (required)]]/Table2[[#This Row],[Simulated Medicare allowed amount for facility inpatient and outpatient services ($ millions) (required)]],"")</f>
        <v/>
      </c>
    </row>
    <row r="1204" spans="1:9">
      <c r="A1204" s="332"/>
      <c r="B1204" s="332"/>
      <c r="C1204" s="332"/>
      <c r="D1204" s="332"/>
      <c r="E1204" s="332"/>
      <c r="F1204" s="333"/>
      <c r="G1204" s="334"/>
      <c r="H1204" s="334"/>
      <c r="I1204" s="389" t="str">
        <f>IFERROR(Table2[[#This Row],[Total private allowed amount for facility inpatient and outpatient services ($ millions) (required)]]/Table2[[#This Row],[Simulated Medicare allowed amount for facility inpatient and outpatient services ($ millions) (required)]],"")</f>
        <v/>
      </c>
    </row>
    <row r="1205" spans="1:9">
      <c r="A1205" s="332"/>
      <c r="B1205" s="332"/>
      <c r="C1205" s="332"/>
      <c r="D1205" s="332"/>
      <c r="E1205" s="332"/>
      <c r="F1205" s="333"/>
      <c r="G1205" s="334"/>
      <c r="H1205" s="334"/>
      <c r="I1205" s="389" t="str">
        <f>IFERROR(Table2[[#This Row],[Total private allowed amount for facility inpatient and outpatient services ($ millions) (required)]]/Table2[[#This Row],[Simulated Medicare allowed amount for facility inpatient and outpatient services ($ millions) (required)]],"")</f>
        <v/>
      </c>
    </row>
    <row r="1206" spans="1:9">
      <c r="A1206" s="332"/>
      <c r="B1206" s="332"/>
      <c r="C1206" s="332"/>
      <c r="D1206" s="332"/>
      <c r="E1206" s="332"/>
      <c r="F1206" s="333"/>
      <c r="G1206" s="334"/>
      <c r="H1206" s="334"/>
      <c r="I1206" s="389" t="str">
        <f>IFERROR(Table2[[#This Row],[Total private allowed amount for facility inpatient and outpatient services ($ millions) (required)]]/Table2[[#This Row],[Simulated Medicare allowed amount for facility inpatient and outpatient services ($ millions) (required)]],"")</f>
        <v/>
      </c>
    </row>
    <row r="1207" spans="1:9">
      <c r="A1207" s="332"/>
      <c r="B1207" s="332"/>
      <c r="C1207" s="332"/>
      <c r="D1207" s="332"/>
      <c r="E1207" s="332"/>
      <c r="F1207" s="333"/>
      <c r="G1207" s="334"/>
      <c r="H1207" s="334"/>
      <c r="I1207" s="389" t="str">
        <f>IFERROR(Table2[[#This Row],[Total private allowed amount for facility inpatient and outpatient services ($ millions) (required)]]/Table2[[#This Row],[Simulated Medicare allowed amount for facility inpatient and outpatient services ($ millions) (required)]],"")</f>
        <v/>
      </c>
    </row>
    <row r="1208" spans="1:9">
      <c r="A1208" s="332"/>
      <c r="B1208" s="332"/>
      <c r="C1208" s="332"/>
      <c r="D1208" s="332"/>
      <c r="E1208" s="332"/>
      <c r="F1208" s="333"/>
      <c r="G1208" s="334"/>
      <c r="H1208" s="334"/>
      <c r="I1208" s="389" t="str">
        <f>IFERROR(Table2[[#This Row],[Total private allowed amount for facility inpatient and outpatient services ($ millions) (required)]]/Table2[[#This Row],[Simulated Medicare allowed amount for facility inpatient and outpatient services ($ millions) (required)]],"")</f>
        <v/>
      </c>
    </row>
    <row r="1209" spans="1:9">
      <c r="A1209" s="332"/>
      <c r="B1209" s="332"/>
      <c r="C1209" s="332"/>
      <c r="D1209" s="332"/>
      <c r="E1209" s="332"/>
      <c r="F1209" s="333"/>
      <c r="G1209" s="334"/>
      <c r="H1209" s="334"/>
      <c r="I1209" s="389" t="str">
        <f>IFERROR(Table2[[#This Row],[Total private allowed amount for facility inpatient and outpatient services ($ millions) (required)]]/Table2[[#This Row],[Simulated Medicare allowed amount for facility inpatient and outpatient services ($ millions) (required)]],"")</f>
        <v/>
      </c>
    </row>
    <row r="1210" spans="1:9">
      <c r="A1210" s="332"/>
      <c r="B1210" s="332"/>
      <c r="C1210" s="332"/>
      <c r="D1210" s="332"/>
      <c r="E1210" s="332"/>
      <c r="F1210" s="333"/>
      <c r="G1210" s="334"/>
      <c r="H1210" s="334"/>
      <c r="I1210" s="389" t="str">
        <f>IFERROR(Table2[[#This Row],[Total private allowed amount for facility inpatient and outpatient services ($ millions) (required)]]/Table2[[#This Row],[Simulated Medicare allowed amount for facility inpatient and outpatient services ($ millions) (required)]],"")</f>
        <v/>
      </c>
    </row>
    <row r="1211" spans="1:9">
      <c r="A1211" s="332"/>
      <c r="B1211" s="332"/>
      <c r="C1211" s="332"/>
      <c r="D1211" s="332"/>
      <c r="E1211" s="332"/>
      <c r="F1211" s="333"/>
      <c r="G1211" s="335"/>
      <c r="H1211" s="334"/>
      <c r="I1211" s="389" t="str">
        <f>IFERROR(Table2[[#This Row],[Total private allowed amount for facility inpatient and outpatient services ($ millions) (required)]]/Table2[[#This Row],[Simulated Medicare allowed amount for facility inpatient and outpatient services ($ millions) (required)]],"")</f>
        <v/>
      </c>
    </row>
    <row r="1212" spans="1:9">
      <c r="A1212" s="332"/>
      <c r="B1212" s="332"/>
      <c r="C1212" s="332"/>
      <c r="D1212" s="332"/>
      <c r="E1212" s="332"/>
      <c r="F1212" s="333"/>
      <c r="G1212" s="334"/>
      <c r="H1212" s="334"/>
      <c r="I1212" s="389" t="str">
        <f>IFERROR(Table2[[#This Row],[Total private allowed amount for facility inpatient and outpatient services ($ millions) (required)]]/Table2[[#This Row],[Simulated Medicare allowed amount for facility inpatient and outpatient services ($ millions) (required)]],"")</f>
        <v/>
      </c>
    </row>
    <row r="1213" spans="1:9">
      <c r="A1213" s="332"/>
      <c r="B1213" s="332"/>
      <c r="C1213" s="332"/>
      <c r="D1213" s="332"/>
      <c r="E1213" s="332"/>
      <c r="F1213" s="333"/>
      <c r="G1213" s="334"/>
      <c r="H1213" s="334"/>
      <c r="I1213" s="389" t="str">
        <f>IFERROR(Table2[[#This Row],[Total private allowed amount for facility inpatient and outpatient services ($ millions) (required)]]/Table2[[#This Row],[Simulated Medicare allowed amount for facility inpatient and outpatient services ($ millions) (required)]],"")</f>
        <v/>
      </c>
    </row>
    <row r="1214" spans="1:9">
      <c r="A1214" s="332"/>
      <c r="B1214" s="332"/>
      <c r="C1214" s="332"/>
      <c r="D1214" s="332"/>
      <c r="E1214" s="332"/>
      <c r="F1214" s="333"/>
      <c r="G1214" s="334"/>
      <c r="H1214" s="334"/>
      <c r="I1214" s="389" t="str">
        <f>IFERROR(Table2[[#This Row],[Total private allowed amount for facility inpatient and outpatient services ($ millions) (required)]]/Table2[[#This Row],[Simulated Medicare allowed amount for facility inpatient and outpatient services ($ millions) (required)]],"")</f>
        <v/>
      </c>
    </row>
    <row r="1215" spans="1:9">
      <c r="A1215" s="332"/>
      <c r="B1215" s="332"/>
      <c r="C1215" s="332"/>
      <c r="D1215" s="332"/>
      <c r="E1215" s="332"/>
      <c r="F1215" s="333"/>
      <c r="G1215" s="334"/>
      <c r="H1215" s="334"/>
      <c r="I1215" s="389" t="str">
        <f>IFERROR(Table2[[#This Row],[Total private allowed amount for facility inpatient and outpatient services ($ millions) (required)]]/Table2[[#This Row],[Simulated Medicare allowed amount for facility inpatient and outpatient services ($ millions) (required)]],"")</f>
        <v/>
      </c>
    </row>
    <row r="1216" spans="1:9">
      <c r="A1216" s="332"/>
      <c r="B1216" s="332"/>
      <c r="C1216" s="332"/>
      <c r="D1216" s="332"/>
      <c r="E1216" s="332"/>
      <c r="F1216" s="333"/>
      <c r="G1216" s="334"/>
      <c r="H1216" s="335"/>
      <c r="I1216" s="389" t="str">
        <f>IFERROR(Table2[[#This Row],[Total private allowed amount for facility inpatient and outpatient services ($ millions) (required)]]/Table2[[#This Row],[Simulated Medicare allowed amount for facility inpatient and outpatient services ($ millions) (required)]],"")</f>
        <v/>
      </c>
    </row>
    <row r="1217" spans="1:9">
      <c r="A1217" s="332"/>
      <c r="B1217" s="332"/>
      <c r="C1217" s="332"/>
      <c r="D1217" s="332"/>
      <c r="E1217" s="332"/>
      <c r="F1217" s="333"/>
      <c r="G1217" s="334"/>
      <c r="H1217" s="334"/>
      <c r="I1217" s="389" t="str">
        <f>IFERROR(Table2[[#This Row],[Total private allowed amount for facility inpatient and outpatient services ($ millions) (required)]]/Table2[[#This Row],[Simulated Medicare allowed amount for facility inpatient and outpatient services ($ millions) (required)]],"")</f>
        <v/>
      </c>
    </row>
    <row r="1218" spans="1:9">
      <c r="A1218" s="332"/>
      <c r="B1218" s="332"/>
      <c r="C1218" s="332"/>
      <c r="D1218" s="332"/>
      <c r="E1218" s="332"/>
      <c r="F1218" s="333"/>
      <c r="G1218" s="334"/>
      <c r="H1218" s="334"/>
      <c r="I1218" s="389" t="str">
        <f>IFERROR(Table2[[#This Row],[Total private allowed amount for facility inpatient and outpatient services ($ millions) (required)]]/Table2[[#This Row],[Simulated Medicare allowed amount for facility inpatient and outpatient services ($ millions) (required)]],"")</f>
        <v/>
      </c>
    </row>
    <row r="1219" spans="1:9">
      <c r="A1219" s="332"/>
      <c r="B1219" s="332"/>
      <c r="C1219" s="332"/>
      <c r="D1219" s="332"/>
      <c r="E1219" s="332"/>
      <c r="F1219" s="333"/>
      <c r="G1219" s="336"/>
      <c r="H1219" s="336"/>
      <c r="I1219" s="389" t="str">
        <f>IFERROR(Table2[[#This Row],[Total private allowed amount for facility inpatient and outpatient services ($ millions) (required)]]/Table2[[#This Row],[Simulated Medicare allowed amount for facility inpatient and outpatient services ($ millions) (required)]],"")</f>
        <v/>
      </c>
    </row>
    <row r="1220" spans="1:9">
      <c r="A1220" s="332"/>
      <c r="B1220" s="332"/>
      <c r="C1220" s="332"/>
      <c r="D1220" s="332"/>
      <c r="E1220" s="332"/>
      <c r="F1220" s="333"/>
      <c r="G1220" s="335"/>
      <c r="H1220" s="334"/>
      <c r="I1220" s="389" t="str">
        <f>IFERROR(Table2[[#This Row],[Total private allowed amount for facility inpatient and outpatient services ($ millions) (required)]]/Table2[[#This Row],[Simulated Medicare allowed amount for facility inpatient and outpatient services ($ millions) (required)]],"")</f>
        <v/>
      </c>
    </row>
    <row r="1221" spans="1:9">
      <c r="A1221" s="332"/>
      <c r="B1221" s="332"/>
      <c r="C1221" s="332"/>
      <c r="D1221" s="332"/>
      <c r="E1221" s="332"/>
      <c r="F1221" s="333"/>
      <c r="G1221" s="334"/>
      <c r="H1221" s="334"/>
      <c r="I1221" s="389" t="str">
        <f>IFERROR(Table2[[#This Row],[Total private allowed amount for facility inpatient and outpatient services ($ millions) (required)]]/Table2[[#This Row],[Simulated Medicare allowed amount for facility inpatient and outpatient services ($ millions) (required)]],"")</f>
        <v/>
      </c>
    </row>
    <row r="1222" spans="1:9">
      <c r="A1222" s="332"/>
      <c r="B1222" s="332"/>
      <c r="C1222" s="332"/>
      <c r="D1222" s="332"/>
      <c r="E1222" s="332"/>
      <c r="F1222" s="333"/>
      <c r="G1222" s="334"/>
      <c r="H1222" s="334"/>
      <c r="I1222" s="389" t="str">
        <f>IFERROR(Table2[[#This Row],[Total private allowed amount for facility inpatient and outpatient services ($ millions) (required)]]/Table2[[#This Row],[Simulated Medicare allowed amount for facility inpatient and outpatient services ($ millions) (required)]],"")</f>
        <v/>
      </c>
    </row>
    <row r="1223" spans="1:9">
      <c r="A1223" s="332"/>
      <c r="B1223" s="332"/>
      <c r="C1223" s="332"/>
      <c r="D1223" s="332"/>
      <c r="E1223" s="332"/>
      <c r="F1223" s="333"/>
      <c r="G1223" s="334"/>
      <c r="H1223" s="335"/>
      <c r="I1223" s="389" t="str">
        <f>IFERROR(Table2[[#This Row],[Total private allowed amount for facility inpatient and outpatient services ($ millions) (required)]]/Table2[[#This Row],[Simulated Medicare allowed amount for facility inpatient and outpatient services ($ millions) (required)]],"")</f>
        <v/>
      </c>
    </row>
    <row r="1224" spans="1:9">
      <c r="A1224" s="332"/>
      <c r="B1224" s="332"/>
      <c r="C1224" s="332"/>
      <c r="D1224" s="332"/>
      <c r="E1224" s="332"/>
      <c r="F1224" s="333"/>
      <c r="G1224" s="334"/>
      <c r="H1224" s="334"/>
      <c r="I1224" s="389" t="str">
        <f>IFERROR(Table2[[#This Row],[Total private allowed amount for facility inpatient and outpatient services ($ millions) (required)]]/Table2[[#This Row],[Simulated Medicare allowed amount for facility inpatient and outpatient services ($ millions) (required)]],"")</f>
        <v/>
      </c>
    </row>
    <row r="1225" spans="1:9">
      <c r="A1225" s="332"/>
      <c r="B1225" s="332"/>
      <c r="C1225" s="332"/>
      <c r="D1225" s="332"/>
      <c r="E1225" s="332"/>
      <c r="F1225" s="333"/>
      <c r="G1225" s="334"/>
      <c r="H1225" s="335"/>
      <c r="I1225" s="389" t="str">
        <f>IFERROR(Table2[[#This Row],[Total private allowed amount for facility inpatient and outpatient services ($ millions) (required)]]/Table2[[#This Row],[Simulated Medicare allowed amount for facility inpatient and outpatient services ($ millions) (required)]],"")</f>
        <v/>
      </c>
    </row>
    <row r="1226" spans="1:9">
      <c r="A1226" s="332"/>
      <c r="B1226" s="332"/>
      <c r="C1226" s="332"/>
      <c r="D1226" s="332"/>
      <c r="E1226" s="332"/>
      <c r="F1226" s="333"/>
      <c r="G1226" s="334"/>
      <c r="H1226" s="334"/>
      <c r="I1226" s="389" t="str">
        <f>IFERROR(Table2[[#This Row],[Total private allowed amount for facility inpatient and outpatient services ($ millions) (required)]]/Table2[[#This Row],[Simulated Medicare allowed amount for facility inpatient and outpatient services ($ millions) (required)]],"")</f>
        <v/>
      </c>
    </row>
    <row r="1227" spans="1:9">
      <c r="A1227" s="332"/>
      <c r="B1227" s="332"/>
      <c r="C1227" s="332"/>
      <c r="D1227" s="332"/>
      <c r="E1227" s="332"/>
      <c r="F1227" s="333"/>
      <c r="G1227" s="334"/>
      <c r="H1227" s="334"/>
      <c r="I1227" s="389" t="str">
        <f>IFERROR(Table2[[#This Row],[Total private allowed amount for facility inpatient and outpatient services ($ millions) (required)]]/Table2[[#This Row],[Simulated Medicare allowed amount for facility inpatient and outpatient services ($ millions) (required)]],"")</f>
        <v/>
      </c>
    </row>
    <row r="1228" spans="1:9">
      <c r="A1228" s="332"/>
      <c r="B1228" s="332"/>
      <c r="C1228" s="332"/>
      <c r="D1228" s="332"/>
      <c r="E1228" s="332"/>
      <c r="F1228" s="333"/>
      <c r="G1228" s="334"/>
      <c r="H1228" s="334"/>
      <c r="I1228" s="389" t="str">
        <f>IFERROR(Table2[[#This Row],[Total private allowed amount for facility inpatient and outpatient services ($ millions) (required)]]/Table2[[#This Row],[Simulated Medicare allowed amount for facility inpatient and outpatient services ($ millions) (required)]],"")</f>
        <v/>
      </c>
    </row>
    <row r="1229" spans="1:9">
      <c r="A1229" s="332"/>
      <c r="B1229" s="332"/>
      <c r="C1229" s="332"/>
      <c r="D1229" s="332"/>
      <c r="E1229" s="332"/>
      <c r="F1229" s="333"/>
      <c r="G1229" s="334"/>
      <c r="H1229" s="334"/>
      <c r="I1229" s="389" t="str">
        <f>IFERROR(Table2[[#This Row],[Total private allowed amount for facility inpatient and outpatient services ($ millions) (required)]]/Table2[[#This Row],[Simulated Medicare allowed amount for facility inpatient and outpatient services ($ millions) (required)]],"")</f>
        <v/>
      </c>
    </row>
    <row r="1230" spans="1:9">
      <c r="A1230" s="332"/>
      <c r="B1230" s="332"/>
      <c r="C1230" s="332"/>
      <c r="D1230" s="332"/>
      <c r="E1230" s="332"/>
      <c r="F1230" s="333"/>
      <c r="G1230" s="334"/>
      <c r="H1230" s="334"/>
      <c r="I1230" s="389" t="str">
        <f>IFERROR(Table2[[#This Row],[Total private allowed amount for facility inpatient and outpatient services ($ millions) (required)]]/Table2[[#This Row],[Simulated Medicare allowed amount for facility inpatient and outpatient services ($ millions) (required)]],"")</f>
        <v/>
      </c>
    </row>
    <row r="1231" spans="1:9">
      <c r="A1231" s="332"/>
      <c r="B1231" s="332"/>
      <c r="C1231" s="332"/>
      <c r="D1231" s="332"/>
      <c r="E1231" s="332"/>
      <c r="F1231" s="333"/>
      <c r="G1231" s="334"/>
      <c r="H1231" s="334"/>
      <c r="I1231" s="389" t="str">
        <f>IFERROR(Table2[[#This Row],[Total private allowed amount for facility inpatient and outpatient services ($ millions) (required)]]/Table2[[#This Row],[Simulated Medicare allowed amount for facility inpatient and outpatient services ($ millions) (required)]],"")</f>
        <v/>
      </c>
    </row>
    <row r="1232" spans="1:9">
      <c r="A1232" s="332"/>
      <c r="B1232" s="332"/>
      <c r="C1232" s="332"/>
      <c r="D1232" s="332"/>
      <c r="E1232" s="332"/>
      <c r="F1232" s="333"/>
      <c r="G1232" s="334"/>
      <c r="H1232" s="335"/>
      <c r="I1232" s="389" t="str">
        <f>IFERROR(Table2[[#This Row],[Total private allowed amount for facility inpatient and outpatient services ($ millions) (required)]]/Table2[[#This Row],[Simulated Medicare allowed amount for facility inpatient and outpatient services ($ millions) (required)]],"")</f>
        <v/>
      </c>
    </row>
    <row r="1233" spans="1:9">
      <c r="A1233" s="332"/>
      <c r="B1233" s="332"/>
      <c r="C1233" s="332"/>
      <c r="D1233" s="332"/>
      <c r="E1233" s="332"/>
      <c r="F1233" s="333"/>
      <c r="G1233" s="335"/>
      <c r="H1233" s="334"/>
      <c r="I1233" s="389" t="str">
        <f>IFERROR(Table2[[#This Row],[Total private allowed amount for facility inpatient and outpatient services ($ millions) (required)]]/Table2[[#This Row],[Simulated Medicare allowed amount for facility inpatient and outpatient services ($ millions) (required)]],"")</f>
        <v/>
      </c>
    </row>
    <row r="1234" spans="1:9">
      <c r="A1234" s="332"/>
      <c r="B1234" s="332"/>
      <c r="C1234" s="332"/>
      <c r="D1234" s="332"/>
      <c r="E1234" s="332"/>
      <c r="F1234" s="333"/>
      <c r="G1234" s="334"/>
      <c r="H1234" s="334"/>
      <c r="I1234" s="389" t="str">
        <f>IFERROR(Table2[[#This Row],[Total private allowed amount for facility inpatient and outpatient services ($ millions) (required)]]/Table2[[#This Row],[Simulated Medicare allowed amount for facility inpatient and outpatient services ($ millions) (required)]],"")</f>
        <v/>
      </c>
    </row>
    <row r="1235" spans="1:9">
      <c r="A1235" s="332"/>
      <c r="B1235" s="332"/>
      <c r="C1235" s="332"/>
      <c r="D1235" s="332"/>
      <c r="E1235" s="332"/>
      <c r="F1235" s="333"/>
      <c r="G1235" s="334"/>
      <c r="H1235" s="335"/>
      <c r="I1235" s="389" t="str">
        <f>IFERROR(Table2[[#This Row],[Total private allowed amount for facility inpatient and outpatient services ($ millions) (required)]]/Table2[[#This Row],[Simulated Medicare allowed amount for facility inpatient and outpatient services ($ millions) (required)]],"")</f>
        <v/>
      </c>
    </row>
    <row r="1236" spans="1:9">
      <c r="A1236" s="332"/>
      <c r="B1236" s="332"/>
      <c r="C1236" s="332"/>
      <c r="D1236" s="332"/>
      <c r="E1236" s="332"/>
      <c r="F1236" s="333"/>
      <c r="G1236" s="334"/>
      <c r="H1236" s="334"/>
      <c r="I1236" s="389" t="str">
        <f>IFERROR(Table2[[#This Row],[Total private allowed amount for facility inpatient and outpatient services ($ millions) (required)]]/Table2[[#This Row],[Simulated Medicare allowed amount for facility inpatient and outpatient services ($ millions) (required)]],"")</f>
        <v/>
      </c>
    </row>
    <row r="1237" spans="1:9">
      <c r="A1237" s="332"/>
      <c r="B1237" s="332"/>
      <c r="C1237" s="332"/>
      <c r="D1237" s="332"/>
      <c r="E1237" s="332"/>
      <c r="F1237" s="333"/>
      <c r="G1237" s="334"/>
      <c r="H1237" s="334"/>
      <c r="I1237" s="389" t="str">
        <f>IFERROR(Table2[[#This Row],[Total private allowed amount for facility inpatient and outpatient services ($ millions) (required)]]/Table2[[#This Row],[Simulated Medicare allowed amount for facility inpatient and outpatient services ($ millions) (required)]],"")</f>
        <v/>
      </c>
    </row>
    <row r="1238" spans="1:9">
      <c r="A1238" s="332"/>
      <c r="B1238" s="332"/>
      <c r="C1238" s="332"/>
      <c r="D1238" s="332"/>
      <c r="E1238" s="332"/>
      <c r="F1238" s="333"/>
      <c r="G1238" s="334"/>
      <c r="H1238" s="334"/>
      <c r="I1238" s="389" t="str">
        <f>IFERROR(Table2[[#This Row],[Total private allowed amount for facility inpatient and outpatient services ($ millions) (required)]]/Table2[[#This Row],[Simulated Medicare allowed amount for facility inpatient and outpatient services ($ millions) (required)]],"")</f>
        <v/>
      </c>
    </row>
    <row r="1239" spans="1:9">
      <c r="A1239" s="332"/>
      <c r="B1239" s="332"/>
      <c r="C1239" s="332"/>
      <c r="D1239" s="332"/>
      <c r="E1239" s="332"/>
      <c r="F1239" s="333"/>
      <c r="G1239" s="334"/>
      <c r="H1239" s="334"/>
      <c r="I1239" s="389" t="str">
        <f>IFERROR(Table2[[#This Row],[Total private allowed amount for facility inpatient and outpatient services ($ millions) (required)]]/Table2[[#This Row],[Simulated Medicare allowed amount for facility inpatient and outpatient services ($ millions) (required)]],"")</f>
        <v/>
      </c>
    </row>
    <row r="1240" spans="1:9">
      <c r="A1240" s="332"/>
      <c r="B1240" s="332"/>
      <c r="C1240" s="332"/>
      <c r="D1240" s="332"/>
      <c r="E1240" s="332"/>
      <c r="F1240" s="333"/>
      <c r="G1240" s="334"/>
      <c r="H1240" s="335"/>
      <c r="I1240" s="389" t="str">
        <f>IFERROR(Table2[[#This Row],[Total private allowed amount for facility inpatient and outpatient services ($ millions) (required)]]/Table2[[#This Row],[Simulated Medicare allowed amount for facility inpatient and outpatient services ($ millions) (required)]],"")</f>
        <v/>
      </c>
    </row>
    <row r="1241" spans="1:9">
      <c r="A1241" s="332"/>
      <c r="B1241" s="332"/>
      <c r="C1241" s="332"/>
      <c r="D1241" s="332"/>
      <c r="E1241" s="332"/>
      <c r="F1241" s="333"/>
      <c r="G1241" s="335"/>
      <c r="H1241" s="334"/>
      <c r="I1241" s="389" t="str">
        <f>IFERROR(Table2[[#This Row],[Total private allowed amount for facility inpatient and outpatient services ($ millions) (required)]]/Table2[[#This Row],[Simulated Medicare allowed amount for facility inpatient and outpatient services ($ millions) (required)]],"")</f>
        <v/>
      </c>
    </row>
    <row r="1242" spans="1:9" hidden="1">
      <c r="A1242" s="50">
        <v>151300</v>
      </c>
      <c r="B1242" s="50" t="s">
        <v>792</v>
      </c>
      <c r="C1242" s="50" t="s">
        <v>577</v>
      </c>
      <c r="D1242" s="50" t="s">
        <v>793</v>
      </c>
      <c r="E1242" s="50" t="s">
        <v>794</v>
      </c>
      <c r="F1242" s="51" t="s">
        <v>74</v>
      </c>
      <c r="G1242" s="53">
        <v>1.48</v>
      </c>
      <c r="H1242" s="53">
        <v>1.26</v>
      </c>
      <c r="I124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1.1746031746031746</v>
      </c>
    </row>
    <row r="1243" spans="1:9" hidden="1">
      <c r="A1243" s="50">
        <v>151301</v>
      </c>
      <c r="B1243" s="50" t="s">
        <v>795</v>
      </c>
      <c r="C1243" s="50" t="s">
        <v>796</v>
      </c>
      <c r="D1243" s="50" t="s">
        <v>793</v>
      </c>
      <c r="E1243" s="50" t="s">
        <v>263</v>
      </c>
      <c r="F1243" s="51" t="s">
        <v>74</v>
      </c>
      <c r="G1243" s="53">
        <v>1.63</v>
      </c>
      <c r="H1243" s="53">
        <v>0.95</v>
      </c>
      <c r="I124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1.7157894736842105</v>
      </c>
    </row>
    <row r="1244" spans="1:9" hidden="1">
      <c r="A1244" s="50">
        <v>151302</v>
      </c>
      <c r="B1244" s="50" t="s">
        <v>797</v>
      </c>
      <c r="C1244" s="50" t="s">
        <v>798</v>
      </c>
      <c r="D1244" s="50" t="s">
        <v>793</v>
      </c>
      <c r="E1244" s="50" t="s">
        <v>799</v>
      </c>
      <c r="F1244" s="51" t="s">
        <v>74</v>
      </c>
      <c r="G1244" s="53">
        <v>0.42</v>
      </c>
      <c r="H1244" s="53">
        <v>0.59</v>
      </c>
      <c r="I124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0.71186440677966101</v>
      </c>
    </row>
    <row r="1245" spans="1:9" hidden="1">
      <c r="A1245" s="50">
        <v>151303</v>
      </c>
      <c r="B1245" s="50" t="s">
        <v>800</v>
      </c>
      <c r="C1245" s="50" t="s">
        <v>801</v>
      </c>
      <c r="D1245" s="50" t="s">
        <v>793</v>
      </c>
      <c r="E1245" s="50" t="s">
        <v>263</v>
      </c>
      <c r="F1245" s="51" t="s">
        <v>74</v>
      </c>
      <c r="G1245" s="52" t="s">
        <v>254</v>
      </c>
      <c r="H1245" s="52" t="s">
        <v>254</v>
      </c>
      <c r="I124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246" spans="1:9" hidden="1">
      <c r="A1246" s="50">
        <v>151304</v>
      </c>
      <c r="B1246" s="50" t="s">
        <v>802</v>
      </c>
      <c r="C1246" s="50" t="s">
        <v>755</v>
      </c>
      <c r="D1246" s="50" t="s">
        <v>793</v>
      </c>
      <c r="E1246" s="50" t="s">
        <v>253</v>
      </c>
      <c r="F1246" s="51" t="s">
        <v>74</v>
      </c>
      <c r="G1246" s="53">
        <v>3.14</v>
      </c>
      <c r="H1246" s="54">
        <v>1.8</v>
      </c>
      <c r="I124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1.7444444444444445</v>
      </c>
    </row>
    <row r="1247" spans="1:9" hidden="1">
      <c r="A1247" s="50">
        <v>151305</v>
      </c>
      <c r="B1247" s="50" t="s">
        <v>803</v>
      </c>
      <c r="C1247" s="50" t="s">
        <v>804</v>
      </c>
      <c r="D1247" s="50" t="s">
        <v>793</v>
      </c>
      <c r="E1247" s="50" t="s">
        <v>253</v>
      </c>
      <c r="F1247" s="51" t="s">
        <v>74</v>
      </c>
      <c r="G1247" s="52" t="s">
        <v>254</v>
      </c>
      <c r="H1247" s="52" t="s">
        <v>254</v>
      </c>
      <c r="I124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248" spans="1:9" hidden="1">
      <c r="A1248" s="50">
        <v>151306</v>
      </c>
      <c r="B1248" s="50" t="s">
        <v>805</v>
      </c>
      <c r="C1248" s="50" t="s">
        <v>806</v>
      </c>
      <c r="D1248" s="50" t="s">
        <v>793</v>
      </c>
      <c r="E1248" s="50" t="s">
        <v>799</v>
      </c>
      <c r="F1248" s="51" t="s">
        <v>74</v>
      </c>
      <c r="G1248" s="53">
        <v>0.42</v>
      </c>
      <c r="H1248" s="53">
        <v>0.42</v>
      </c>
      <c r="I124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v>
      </c>
    </row>
    <row r="1249" spans="1:9" hidden="1">
      <c r="A1249" s="50">
        <v>151307</v>
      </c>
      <c r="B1249" s="50" t="s">
        <v>807</v>
      </c>
      <c r="C1249" s="50" t="s">
        <v>808</v>
      </c>
      <c r="D1249" s="50" t="s">
        <v>793</v>
      </c>
      <c r="E1249" s="50" t="s">
        <v>263</v>
      </c>
      <c r="F1249" s="51" t="s">
        <v>74</v>
      </c>
      <c r="G1249" s="52" t="s">
        <v>254</v>
      </c>
      <c r="H1249" s="52" t="s">
        <v>254</v>
      </c>
      <c r="I124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250" spans="1:9" hidden="1">
      <c r="A1250" s="50">
        <v>151308</v>
      </c>
      <c r="B1250" s="50" t="s">
        <v>809</v>
      </c>
      <c r="C1250" s="50" t="s">
        <v>810</v>
      </c>
      <c r="D1250" s="50" t="s">
        <v>793</v>
      </c>
      <c r="E1250" s="50" t="s">
        <v>263</v>
      </c>
      <c r="F1250" s="51" t="s">
        <v>74</v>
      </c>
      <c r="G1250" s="53">
        <v>4.32</v>
      </c>
      <c r="H1250" s="53">
        <v>2.29</v>
      </c>
      <c r="I125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1.88646288209607</v>
      </c>
    </row>
    <row r="1251" spans="1:9" hidden="1">
      <c r="A1251" s="50">
        <v>151309</v>
      </c>
      <c r="B1251" s="50" t="s">
        <v>811</v>
      </c>
      <c r="C1251" s="50" t="s">
        <v>812</v>
      </c>
      <c r="D1251" s="50" t="s">
        <v>793</v>
      </c>
      <c r="E1251" s="50" t="s">
        <v>263</v>
      </c>
      <c r="F1251" s="51" t="s">
        <v>74</v>
      </c>
      <c r="G1251" s="52" t="s">
        <v>254</v>
      </c>
      <c r="H1251" s="52" t="s">
        <v>254</v>
      </c>
      <c r="I125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252" spans="1:9" hidden="1">
      <c r="A1252" s="50">
        <v>151310</v>
      </c>
      <c r="B1252" s="50" t="s">
        <v>813</v>
      </c>
      <c r="C1252" s="50" t="s">
        <v>814</v>
      </c>
      <c r="D1252" s="50" t="s">
        <v>793</v>
      </c>
      <c r="E1252" s="50" t="s">
        <v>815</v>
      </c>
      <c r="F1252" s="51" t="s">
        <v>74</v>
      </c>
      <c r="G1252" s="53">
        <v>4.57</v>
      </c>
      <c r="H1252" s="53">
        <v>2.08</v>
      </c>
      <c r="I125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2.1971153846153846</v>
      </c>
    </row>
    <row r="1253" spans="1:9" hidden="1">
      <c r="A1253" s="50">
        <v>151311</v>
      </c>
      <c r="B1253" s="50" t="s">
        <v>816</v>
      </c>
      <c r="C1253" s="50" t="s">
        <v>817</v>
      </c>
      <c r="D1253" s="50" t="s">
        <v>793</v>
      </c>
      <c r="E1253" s="50" t="s">
        <v>799</v>
      </c>
      <c r="F1253" s="51" t="s">
        <v>74</v>
      </c>
      <c r="G1253" s="53">
        <v>0.63</v>
      </c>
      <c r="H1253" s="53">
        <v>0.56000000000000005</v>
      </c>
      <c r="I125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1.125</v>
      </c>
    </row>
    <row r="1254" spans="1:9" hidden="1">
      <c r="A1254" s="50">
        <v>151312</v>
      </c>
      <c r="B1254" s="50" t="s">
        <v>818</v>
      </c>
      <c r="C1254" s="50" t="s">
        <v>690</v>
      </c>
      <c r="D1254" s="50" t="s">
        <v>793</v>
      </c>
      <c r="E1254" s="50" t="s">
        <v>799</v>
      </c>
      <c r="F1254" s="51" t="s">
        <v>74</v>
      </c>
      <c r="G1254" s="53">
        <v>0.49</v>
      </c>
      <c r="H1254" s="53">
        <v>0.57999999999999996</v>
      </c>
      <c r="I125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0.84482758620689657</v>
      </c>
    </row>
    <row r="1255" spans="1:9" hidden="1">
      <c r="A1255" s="50">
        <v>151313</v>
      </c>
      <c r="B1255" s="50" t="s">
        <v>819</v>
      </c>
      <c r="C1255" s="50" t="s">
        <v>820</v>
      </c>
      <c r="D1255" s="50" t="s">
        <v>793</v>
      </c>
      <c r="E1255" s="50" t="s">
        <v>253</v>
      </c>
      <c r="F1255" s="51" t="s">
        <v>74</v>
      </c>
      <c r="G1255" s="53">
        <v>3.06</v>
      </c>
      <c r="H1255" s="53">
        <v>1.59</v>
      </c>
      <c r="I125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1.9245283018867925</v>
      </c>
    </row>
    <row r="1256" spans="1:9" hidden="1">
      <c r="A1256" s="50">
        <v>151314</v>
      </c>
      <c r="B1256" s="50" t="s">
        <v>821</v>
      </c>
      <c r="C1256" s="50" t="s">
        <v>370</v>
      </c>
      <c r="D1256" s="50" t="s">
        <v>793</v>
      </c>
      <c r="E1256" s="50" t="s">
        <v>263</v>
      </c>
      <c r="F1256" s="51" t="s">
        <v>74</v>
      </c>
      <c r="G1256" s="52" t="s">
        <v>254</v>
      </c>
      <c r="H1256" s="52" t="s">
        <v>254</v>
      </c>
      <c r="I12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257" spans="1:9" hidden="1">
      <c r="A1257" s="50">
        <v>151315</v>
      </c>
      <c r="B1257" s="50" t="s">
        <v>822</v>
      </c>
      <c r="C1257" s="50" t="s">
        <v>823</v>
      </c>
      <c r="D1257" s="50" t="s">
        <v>793</v>
      </c>
      <c r="E1257" s="50" t="s">
        <v>253</v>
      </c>
      <c r="F1257" s="51" t="s">
        <v>74</v>
      </c>
      <c r="G1257" s="53">
        <v>4.1500000000000004</v>
      </c>
      <c r="H1257" s="53">
        <v>3.23</v>
      </c>
      <c r="I125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1.2848297213622293</v>
      </c>
    </row>
    <row r="1258" spans="1:9" hidden="1">
      <c r="A1258" s="50">
        <v>151317</v>
      </c>
      <c r="B1258" s="50" t="s">
        <v>824</v>
      </c>
      <c r="C1258" s="50" t="s">
        <v>825</v>
      </c>
      <c r="D1258" s="50" t="s">
        <v>793</v>
      </c>
      <c r="E1258" s="50" t="s">
        <v>253</v>
      </c>
      <c r="F1258" s="51" t="s">
        <v>74</v>
      </c>
      <c r="G1258" s="53">
        <v>2.31</v>
      </c>
      <c r="H1258" s="53">
        <v>1.55</v>
      </c>
      <c r="I125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1.4903225806451612</v>
      </c>
    </row>
    <row r="1259" spans="1:9" hidden="1">
      <c r="A1259" s="50">
        <v>151318</v>
      </c>
      <c r="B1259" s="50" t="s">
        <v>826</v>
      </c>
      <c r="C1259" s="50" t="s">
        <v>827</v>
      </c>
      <c r="D1259" s="50" t="s">
        <v>793</v>
      </c>
      <c r="E1259" s="50" t="s">
        <v>828</v>
      </c>
      <c r="F1259" s="51" t="s">
        <v>74</v>
      </c>
      <c r="G1259" s="53">
        <v>4.28</v>
      </c>
      <c r="H1259" s="53">
        <v>2.27</v>
      </c>
      <c r="I125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1.8854625550660793</v>
      </c>
    </row>
    <row r="1260" spans="1:9" hidden="1">
      <c r="A1260" s="50">
        <v>151319</v>
      </c>
      <c r="B1260" s="50" t="s">
        <v>829</v>
      </c>
      <c r="C1260" s="50" t="s">
        <v>766</v>
      </c>
      <c r="D1260" s="50" t="s">
        <v>793</v>
      </c>
      <c r="E1260" s="50" t="s">
        <v>830</v>
      </c>
      <c r="F1260" s="51" t="s">
        <v>74</v>
      </c>
      <c r="G1260" s="53">
        <v>0.65</v>
      </c>
      <c r="H1260" s="53">
        <v>0.51</v>
      </c>
      <c r="I126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1.2745098039215685</v>
      </c>
    </row>
    <row r="1261" spans="1:9" hidden="1">
      <c r="A1261" s="50">
        <v>151322</v>
      </c>
      <c r="B1261" s="50" t="s">
        <v>831</v>
      </c>
      <c r="C1261" s="50" t="s">
        <v>832</v>
      </c>
      <c r="D1261" s="50" t="s">
        <v>793</v>
      </c>
      <c r="E1261" s="50" t="s">
        <v>253</v>
      </c>
      <c r="F1261" s="51" t="s">
        <v>74</v>
      </c>
      <c r="G1261" s="53">
        <v>5.04</v>
      </c>
      <c r="H1261" s="53">
        <v>2.5499999999999998</v>
      </c>
      <c r="I126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1.9764705882352942</v>
      </c>
    </row>
    <row r="1262" spans="1:9" hidden="1">
      <c r="A1262" s="50">
        <v>151323</v>
      </c>
      <c r="B1262" s="50" t="s">
        <v>833</v>
      </c>
      <c r="C1262" s="50" t="s">
        <v>834</v>
      </c>
      <c r="D1262" s="50" t="s">
        <v>793</v>
      </c>
      <c r="E1262" s="50" t="s">
        <v>815</v>
      </c>
      <c r="F1262" s="51" t="s">
        <v>74</v>
      </c>
      <c r="G1262" s="53">
        <v>5.61</v>
      </c>
      <c r="H1262" s="52">
        <v>3</v>
      </c>
      <c r="I126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1.87</v>
      </c>
    </row>
    <row r="1263" spans="1:9" hidden="1">
      <c r="A1263" s="50">
        <v>151325</v>
      </c>
      <c r="B1263" s="50" t="s">
        <v>835</v>
      </c>
      <c r="C1263" s="50" t="s">
        <v>836</v>
      </c>
      <c r="D1263" s="50" t="s">
        <v>793</v>
      </c>
      <c r="E1263" s="50" t="s">
        <v>263</v>
      </c>
      <c r="F1263" s="51" t="s">
        <v>74</v>
      </c>
      <c r="G1263" s="52" t="s">
        <v>254</v>
      </c>
      <c r="H1263" s="52" t="s">
        <v>254</v>
      </c>
      <c r="I12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264" spans="1:9" hidden="1">
      <c r="A1264" s="50">
        <v>151326</v>
      </c>
      <c r="B1264" s="50" t="s">
        <v>837</v>
      </c>
      <c r="C1264" s="50" t="s">
        <v>356</v>
      </c>
      <c r="D1264" s="50" t="s">
        <v>793</v>
      </c>
      <c r="E1264" s="50" t="s">
        <v>838</v>
      </c>
      <c r="F1264" s="51" t="s">
        <v>74</v>
      </c>
      <c r="G1264" s="53">
        <v>1.56</v>
      </c>
      <c r="H1264" s="53">
        <v>0.99</v>
      </c>
      <c r="I126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1.5757575757575759</v>
      </c>
    </row>
    <row r="1265" spans="1:9" hidden="1">
      <c r="A1265" s="50">
        <v>151327</v>
      </c>
      <c r="B1265" s="50" t="s">
        <v>839</v>
      </c>
      <c r="C1265" s="50" t="s">
        <v>840</v>
      </c>
      <c r="D1265" s="50" t="s">
        <v>793</v>
      </c>
      <c r="E1265" s="50" t="s">
        <v>494</v>
      </c>
      <c r="F1265" s="51" t="s">
        <v>74</v>
      </c>
      <c r="G1265" s="53">
        <v>2.67</v>
      </c>
      <c r="H1265" s="53">
        <v>1.57</v>
      </c>
      <c r="I126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1.7006369426751591</v>
      </c>
    </row>
    <row r="1266" spans="1:9" hidden="1">
      <c r="A1266" s="50">
        <v>151328</v>
      </c>
      <c r="B1266" s="50" t="s">
        <v>841</v>
      </c>
      <c r="C1266" s="50" t="s">
        <v>842</v>
      </c>
      <c r="D1266" s="50" t="s">
        <v>793</v>
      </c>
      <c r="E1266" s="50" t="s">
        <v>799</v>
      </c>
      <c r="F1266" s="51" t="s">
        <v>74</v>
      </c>
      <c r="G1266" s="53">
        <v>2.41</v>
      </c>
      <c r="H1266" s="53">
        <v>1.43</v>
      </c>
      <c r="I126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1.6853146853146854</v>
      </c>
    </row>
    <row r="1267" spans="1:9" hidden="1">
      <c r="A1267" s="50">
        <v>151329</v>
      </c>
      <c r="B1267" s="50" t="s">
        <v>843</v>
      </c>
      <c r="C1267" s="50" t="s">
        <v>844</v>
      </c>
      <c r="D1267" s="50" t="s">
        <v>793</v>
      </c>
      <c r="E1267" s="50" t="s">
        <v>843</v>
      </c>
      <c r="F1267" s="51" t="s">
        <v>74</v>
      </c>
      <c r="G1267" s="53">
        <v>6.79</v>
      </c>
      <c r="H1267" s="53">
        <v>3.94</v>
      </c>
      <c r="I126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1.7233502538071066</v>
      </c>
    </row>
    <row r="1268" spans="1:9" hidden="1">
      <c r="A1268" s="50">
        <v>151330</v>
      </c>
      <c r="B1268" s="50" t="s">
        <v>845</v>
      </c>
      <c r="C1268" s="50" t="s">
        <v>846</v>
      </c>
      <c r="D1268" s="50" t="s">
        <v>793</v>
      </c>
      <c r="E1268" s="50" t="s">
        <v>253</v>
      </c>
      <c r="F1268" s="51" t="s">
        <v>74</v>
      </c>
      <c r="G1268" s="53">
        <v>1.1499999999999999</v>
      </c>
      <c r="H1268" s="53">
        <v>1.1399999999999999</v>
      </c>
      <c r="I126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1.0087719298245614</v>
      </c>
    </row>
    <row r="1269" spans="1:9" hidden="1">
      <c r="A1269" s="50">
        <v>151331</v>
      </c>
      <c r="B1269" s="50" t="s">
        <v>847</v>
      </c>
      <c r="C1269" s="50" t="s">
        <v>848</v>
      </c>
      <c r="D1269" s="50" t="s">
        <v>793</v>
      </c>
      <c r="E1269" s="50" t="s">
        <v>849</v>
      </c>
      <c r="F1269" s="51" t="s">
        <v>74</v>
      </c>
      <c r="G1269" s="53">
        <v>2.94</v>
      </c>
      <c r="H1269" s="53">
        <v>2.19</v>
      </c>
      <c r="I126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1.3424657534246576</v>
      </c>
    </row>
    <row r="1270" spans="1:9" hidden="1">
      <c r="A1270" s="50">
        <v>151332</v>
      </c>
      <c r="B1270" s="50" t="s">
        <v>850</v>
      </c>
      <c r="C1270" s="50" t="s">
        <v>851</v>
      </c>
      <c r="D1270" s="50" t="s">
        <v>793</v>
      </c>
      <c r="E1270" s="50" t="s">
        <v>253</v>
      </c>
      <c r="F1270" s="51" t="s">
        <v>74</v>
      </c>
      <c r="G1270" s="53">
        <v>2.95</v>
      </c>
      <c r="H1270" s="53">
        <v>1.93</v>
      </c>
      <c r="I127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1.528497409326425</v>
      </c>
    </row>
    <row r="1271" spans="1:9" hidden="1">
      <c r="A1271" s="50">
        <v>151333</v>
      </c>
      <c r="B1271" s="50" t="s">
        <v>852</v>
      </c>
      <c r="C1271" s="50" t="s">
        <v>853</v>
      </c>
      <c r="D1271" s="50" t="s">
        <v>793</v>
      </c>
      <c r="E1271" s="50" t="s">
        <v>253</v>
      </c>
      <c r="F1271" s="51" t="s">
        <v>74</v>
      </c>
      <c r="G1271" s="53">
        <v>0.46</v>
      </c>
      <c r="H1271" s="53">
        <v>0.46</v>
      </c>
      <c r="I127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v>
      </c>
    </row>
    <row r="1272" spans="1:9" hidden="1">
      <c r="A1272" s="50">
        <v>151334</v>
      </c>
      <c r="B1272" s="50" t="s">
        <v>854</v>
      </c>
      <c r="C1272" s="50" t="s">
        <v>855</v>
      </c>
      <c r="D1272" s="50" t="s">
        <v>793</v>
      </c>
      <c r="E1272" s="50" t="s">
        <v>856</v>
      </c>
      <c r="F1272" s="51" t="s">
        <v>74</v>
      </c>
      <c r="G1272" s="53">
        <v>1.36</v>
      </c>
      <c r="H1272" s="53">
        <v>0.69</v>
      </c>
      <c r="I127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1.9710144927536235</v>
      </c>
    </row>
    <row r="1273" spans="1:9" hidden="1">
      <c r="A1273" s="50">
        <v>151335</v>
      </c>
      <c r="B1273" s="50" t="s">
        <v>857</v>
      </c>
      <c r="C1273" s="50" t="s">
        <v>842</v>
      </c>
      <c r="D1273" s="50" t="s">
        <v>793</v>
      </c>
      <c r="E1273" s="50" t="s">
        <v>263</v>
      </c>
      <c r="F1273" s="51" t="s">
        <v>74</v>
      </c>
      <c r="G1273" s="53">
        <v>1.52</v>
      </c>
      <c r="H1273" s="53">
        <v>1.39</v>
      </c>
      <c r="I127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1.0935251798561152</v>
      </c>
    </row>
    <row r="1274" spans="1:9">
      <c r="A1274" s="332"/>
      <c r="B1274" s="332"/>
      <c r="C1274" s="332"/>
      <c r="D1274" s="332"/>
      <c r="E1274" s="332"/>
      <c r="F1274" s="333"/>
      <c r="G1274" s="336"/>
      <c r="H1274" s="336"/>
      <c r="I1274" s="389" t="str">
        <f>IFERROR(Table2[[#This Row],[Total private allowed amount for facility inpatient and outpatient services ($ millions) (required)]]/Table2[[#This Row],[Simulated Medicare allowed amount for facility inpatient and outpatient services ($ millions) (required)]],"")</f>
        <v/>
      </c>
    </row>
    <row r="1275" spans="1:9">
      <c r="A1275" s="332"/>
      <c r="B1275" s="332"/>
      <c r="C1275" s="332"/>
      <c r="D1275" s="332"/>
      <c r="E1275" s="332"/>
      <c r="F1275" s="333"/>
      <c r="G1275" s="334"/>
      <c r="H1275" s="335"/>
      <c r="I1275" s="389" t="str">
        <f>IFERROR(Table2[[#This Row],[Total private allowed amount for facility inpatient and outpatient services ($ millions) (required)]]/Table2[[#This Row],[Simulated Medicare allowed amount for facility inpatient and outpatient services ($ millions) (required)]],"")</f>
        <v/>
      </c>
    </row>
    <row r="1276" spans="1:9">
      <c r="A1276" s="332"/>
      <c r="B1276" s="332"/>
      <c r="C1276" s="332"/>
      <c r="D1276" s="332"/>
      <c r="E1276" s="332"/>
      <c r="F1276" s="333"/>
      <c r="G1276" s="336"/>
      <c r="H1276" s="336"/>
      <c r="I1276" s="389" t="str">
        <f>IFERROR(Table2[[#This Row],[Total private allowed amount for facility inpatient and outpatient services ($ millions) (required)]]/Table2[[#This Row],[Simulated Medicare allowed amount for facility inpatient and outpatient services ($ millions) (required)]],"")</f>
        <v/>
      </c>
    </row>
    <row r="1277" spans="1:9">
      <c r="A1277" s="332"/>
      <c r="B1277" s="332"/>
      <c r="C1277" s="332"/>
      <c r="D1277" s="332"/>
      <c r="E1277" s="332"/>
      <c r="F1277" s="333"/>
      <c r="G1277" s="336"/>
      <c r="H1277" s="336"/>
      <c r="I1277" s="389" t="str">
        <f>IFERROR(Table2[[#This Row],[Total private allowed amount for facility inpatient and outpatient services ($ millions) (required)]]/Table2[[#This Row],[Simulated Medicare allowed amount for facility inpatient and outpatient services ($ millions) (required)]],"")</f>
        <v/>
      </c>
    </row>
    <row r="1278" spans="1:9">
      <c r="A1278" s="332"/>
      <c r="B1278" s="332"/>
      <c r="C1278" s="332"/>
      <c r="D1278" s="332"/>
      <c r="E1278" s="332"/>
      <c r="F1278" s="333"/>
      <c r="G1278" s="334"/>
      <c r="H1278" s="334"/>
      <c r="I1278" s="389" t="str">
        <f>IFERROR(Table2[[#This Row],[Total private allowed amount for facility inpatient and outpatient services ($ millions) (required)]]/Table2[[#This Row],[Simulated Medicare allowed amount for facility inpatient and outpatient services ($ millions) (required)]],"")</f>
        <v/>
      </c>
    </row>
    <row r="1279" spans="1:9">
      <c r="A1279" s="332"/>
      <c r="B1279" s="332"/>
      <c r="C1279" s="332"/>
      <c r="D1279" s="332"/>
      <c r="E1279" s="332"/>
      <c r="F1279" s="333"/>
      <c r="G1279" s="335"/>
      <c r="H1279" s="334"/>
      <c r="I1279" s="389" t="str">
        <f>IFERROR(Table2[[#This Row],[Total private allowed amount for facility inpatient and outpatient services ($ millions) (required)]]/Table2[[#This Row],[Simulated Medicare allowed amount for facility inpatient and outpatient services ($ millions) (required)]],"")</f>
        <v/>
      </c>
    </row>
    <row r="1280" spans="1:9">
      <c r="A1280" s="332"/>
      <c r="B1280" s="332"/>
      <c r="C1280" s="332"/>
      <c r="D1280" s="332"/>
      <c r="E1280" s="332"/>
      <c r="F1280" s="333"/>
      <c r="G1280" s="334"/>
      <c r="H1280" s="334"/>
      <c r="I1280" s="389" t="str">
        <f>IFERROR(Table2[[#This Row],[Total private allowed amount for facility inpatient and outpatient services ($ millions) (required)]]/Table2[[#This Row],[Simulated Medicare allowed amount for facility inpatient and outpatient services ($ millions) (required)]],"")</f>
        <v/>
      </c>
    </row>
    <row r="1281" spans="1:9">
      <c r="A1281" s="332"/>
      <c r="B1281" s="332"/>
      <c r="C1281" s="332"/>
      <c r="D1281" s="332"/>
      <c r="E1281" s="332"/>
      <c r="F1281" s="333"/>
      <c r="G1281" s="334"/>
      <c r="H1281" s="334"/>
      <c r="I1281" s="389" t="str">
        <f>IFERROR(Table2[[#This Row],[Total private allowed amount for facility inpatient and outpatient services ($ millions) (required)]]/Table2[[#This Row],[Simulated Medicare allowed amount for facility inpatient and outpatient services ($ millions) (required)]],"")</f>
        <v/>
      </c>
    </row>
    <row r="1282" spans="1:9">
      <c r="A1282" s="332"/>
      <c r="B1282" s="332"/>
      <c r="C1282" s="332"/>
      <c r="D1282" s="332"/>
      <c r="E1282" s="332"/>
      <c r="F1282" s="333"/>
      <c r="G1282" s="336"/>
      <c r="H1282" s="336"/>
      <c r="I1282" s="389" t="str">
        <f>IFERROR(Table2[[#This Row],[Total private allowed amount for facility inpatient and outpatient services ($ millions) (required)]]/Table2[[#This Row],[Simulated Medicare allowed amount for facility inpatient and outpatient services ($ millions) (required)]],"")</f>
        <v/>
      </c>
    </row>
    <row r="1283" spans="1:9">
      <c r="A1283" s="332"/>
      <c r="B1283" s="332"/>
      <c r="C1283" s="332"/>
      <c r="D1283" s="332"/>
      <c r="E1283" s="332"/>
      <c r="F1283" s="333"/>
      <c r="G1283" s="334"/>
      <c r="H1283" s="334"/>
      <c r="I1283" s="389" t="str">
        <f>IFERROR(Table2[[#This Row],[Total private allowed amount for facility inpatient and outpatient services ($ millions) (required)]]/Table2[[#This Row],[Simulated Medicare allowed amount for facility inpatient and outpatient services ($ millions) (required)]],"")</f>
        <v/>
      </c>
    </row>
    <row r="1284" spans="1:9">
      <c r="A1284" s="332"/>
      <c r="B1284" s="332"/>
      <c r="C1284" s="332"/>
      <c r="D1284" s="332"/>
      <c r="E1284" s="332"/>
      <c r="F1284" s="333"/>
      <c r="G1284" s="336"/>
      <c r="H1284" s="336"/>
      <c r="I1284" s="389" t="str">
        <f>IFERROR(Table2[[#This Row],[Total private allowed amount for facility inpatient and outpatient services ($ millions) (required)]]/Table2[[#This Row],[Simulated Medicare allowed amount for facility inpatient and outpatient services ($ millions) (required)]],"")</f>
        <v/>
      </c>
    </row>
    <row r="1285" spans="1:9">
      <c r="A1285" s="332"/>
      <c r="B1285" s="332"/>
      <c r="C1285" s="332"/>
      <c r="D1285" s="332"/>
      <c r="E1285" s="332"/>
      <c r="F1285" s="333"/>
      <c r="G1285" s="334"/>
      <c r="H1285" s="334"/>
      <c r="I1285" s="389" t="str">
        <f>IFERROR(Table2[[#This Row],[Total private allowed amount for facility inpatient and outpatient services ($ millions) (required)]]/Table2[[#This Row],[Simulated Medicare allowed amount for facility inpatient and outpatient services ($ millions) (required)]],"")</f>
        <v/>
      </c>
    </row>
    <row r="1286" spans="1:9">
      <c r="A1286" s="332"/>
      <c r="B1286" s="332"/>
      <c r="C1286" s="332"/>
      <c r="D1286" s="332"/>
      <c r="E1286" s="332"/>
      <c r="F1286" s="333"/>
      <c r="G1286" s="334"/>
      <c r="H1286" s="334"/>
      <c r="I1286" s="389" t="str">
        <f>IFERROR(Table2[[#This Row],[Total private allowed amount for facility inpatient and outpatient services ($ millions) (required)]]/Table2[[#This Row],[Simulated Medicare allowed amount for facility inpatient and outpatient services ($ millions) (required)]],"")</f>
        <v/>
      </c>
    </row>
    <row r="1287" spans="1:9">
      <c r="A1287" s="332"/>
      <c r="B1287" s="332"/>
      <c r="C1287" s="332"/>
      <c r="D1287" s="332"/>
      <c r="E1287" s="332"/>
      <c r="F1287" s="333"/>
      <c r="G1287" s="334"/>
      <c r="H1287" s="334"/>
      <c r="I1287" s="389" t="str">
        <f>IFERROR(Table2[[#This Row],[Total private allowed amount for facility inpatient and outpatient services ($ millions) (required)]]/Table2[[#This Row],[Simulated Medicare allowed amount for facility inpatient and outpatient services ($ millions) (required)]],"")</f>
        <v/>
      </c>
    </row>
    <row r="1288" spans="1:9">
      <c r="A1288" s="332"/>
      <c r="B1288" s="332"/>
      <c r="C1288" s="332"/>
      <c r="D1288" s="332"/>
      <c r="E1288" s="332"/>
      <c r="F1288" s="333"/>
      <c r="G1288" s="334"/>
      <c r="H1288" s="334"/>
      <c r="I1288" s="389" t="str">
        <f>IFERROR(Table2[[#This Row],[Total private allowed amount for facility inpatient and outpatient services ($ millions) (required)]]/Table2[[#This Row],[Simulated Medicare allowed amount for facility inpatient and outpatient services ($ millions) (required)]],"")</f>
        <v/>
      </c>
    </row>
    <row r="1289" spans="1:9">
      <c r="A1289" s="332"/>
      <c r="B1289" s="332"/>
      <c r="C1289" s="332"/>
      <c r="D1289" s="332"/>
      <c r="E1289" s="332"/>
      <c r="F1289" s="333"/>
      <c r="G1289" s="334"/>
      <c r="H1289" s="334"/>
      <c r="I1289" s="389" t="str">
        <f>IFERROR(Table2[[#This Row],[Total private allowed amount for facility inpatient and outpatient services ($ millions) (required)]]/Table2[[#This Row],[Simulated Medicare allowed amount for facility inpatient and outpatient services ($ millions) (required)]],"")</f>
        <v/>
      </c>
    </row>
    <row r="1290" spans="1:9">
      <c r="A1290" s="332"/>
      <c r="B1290" s="332"/>
      <c r="C1290" s="332"/>
      <c r="D1290" s="332"/>
      <c r="E1290" s="332"/>
      <c r="F1290" s="333"/>
      <c r="G1290" s="334"/>
      <c r="H1290" s="334"/>
      <c r="I1290" s="389" t="str">
        <f>IFERROR(Table2[[#This Row],[Total private allowed amount for facility inpatient and outpatient services ($ millions) (required)]]/Table2[[#This Row],[Simulated Medicare allowed amount for facility inpatient and outpatient services ($ millions) (required)]],"")</f>
        <v/>
      </c>
    </row>
    <row r="1291" spans="1:9">
      <c r="A1291" s="332"/>
      <c r="B1291" s="332"/>
      <c r="C1291" s="332"/>
      <c r="D1291" s="332"/>
      <c r="E1291" s="332"/>
      <c r="F1291" s="333"/>
      <c r="G1291" s="334"/>
      <c r="H1291" s="334"/>
      <c r="I1291" s="389" t="str">
        <f>IFERROR(Table2[[#This Row],[Total private allowed amount for facility inpatient and outpatient services ($ millions) (required)]]/Table2[[#This Row],[Simulated Medicare allowed amount for facility inpatient and outpatient services ($ millions) (required)]],"")</f>
        <v/>
      </c>
    </row>
    <row r="1292" spans="1:9">
      <c r="A1292" s="332"/>
      <c r="B1292" s="332"/>
      <c r="C1292" s="332"/>
      <c r="D1292" s="332"/>
      <c r="E1292" s="332"/>
      <c r="F1292" s="333"/>
      <c r="G1292" s="334"/>
      <c r="H1292" s="334"/>
      <c r="I1292" s="389" t="str">
        <f>IFERROR(Table2[[#This Row],[Total private allowed amount for facility inpatient and outpatient services ($ millions) (required)]]/Table2[[#This Row],[Simulated Medicare allowed amount for facility inpatient and outpatient services ($ millions) (required)]],"")</f>
        <v/>
      </c>
    </row>
    <row r="1293" spans="1:9">
      <c r="A1293" s="332"/>
      <c r="B1293" s="332"/>
      <c r="C1293" s="332"/>
      <c r="D1293" s="332"/>
      <c r="E1293" s="332"/>
      <c r="F1293" s="333"/>
      <c r="G1293" s="334"/>
      <c r="H1293" s="334"/>
      <c r="I1293" s="389" t="str">
        <f>IFERROR(Table2[[#This Row],[Total private allowed amount for facility inpatient and outpatient services ($ millions) (required)]]/Table2[[#This Row],[Simulated Medicare allowed amount for facility inpatient and outpatient services ($ millions) (required)]],"")</f>
        <v/>
      </c>
    </row>
    <row r="1294" spans="1:9">
      <c r="A1294" s="332"/>
      <c r="B1294" s="332"/>
      <c r="C1294" s="332"/>
      <c r="D1294" s="332"/>
      <c r="E1294" s="332"/>
      <c r="F1294" s="333"/>
      <c r="G1294" s="334"/>
      <c r="H1294" s="334"/>
      <c r="I1294" s="389" t="str">
        <f>IFERROR(Table2[[#This Row],[Total private allowed amount for facility inpatient and outpatient services ($ millions) (required)]]/Table2[[#This Row],[Simulated Medicare allowed amount for facility inpatient and outpatient services ($ millions) (required)]],"")</f>
        <v/>
      </c>
    </row>
    <row r="1295" spans="1:9">
      <c r="A1295" s="332"/>
      <c r="B1295" s="332"/>
      <c r="C1295" s="332"/>
      <c r="D1295" s="332"/>
      <c r="E1295" s="332"/>
      <c r="F1295" s="333"/>
      <c r="G1295" s="334"/>
      <c r="H1295" s="334"/>
      <c r="I1295" s="389" t="str">
        <f>IFERROR(Table2[[#This Row],[Total private allowed amount for facility inpatient and outpatient services ($ millions) (required)]]/Table2[[#This Row],[Simulated Medicare allowed amount for facility inpatient and outpatient services ($ millions) (required)]],"")</f>
        <v/>
      </c>
    </row>
    <row r="1296" spans="1:9">
      <c r="A1296" s="332"/>
      <c r="B1296" s="332"/>
      <c r="C1296" s="332"/>
      <c r="D1296" s="332"/>
      <c r="E1296" s="332"/>
      <c r="F1296" s="333"/>
      <c r="G1296" s="334"/>
      <c r="H1296" s="334"/>
      <c r="I1296" s="389" t="str">
        <f>IFERROR(Table2[[#This Row],[Total private allowed amount for facility inpatient and outpatient services ($ millions) (required)]]/Table2[[#This Row],[Simulated Medicare allowed amount for facility inpatient and outpatient services ($ millions) (required)]],"")</f>
        <v/>
      </c>
    </row>
    <row r="1297" spans="1:9">
      <c r="A1297" s="332"/>
      <c r="B1297" s="332"/>
      <c r="C1297" s="332"/>
      <c r="D1297" s="332"/>
      <c r="E1297" s="332"/>
      <c r="F1297" s="333"/>
      <c r="G1297" s="334"/>
      <c r="H1297" s="334"/>
      <c r="I1297" s="389" t="str">
        <f>IFERROR(Table2[[#This Row],[Total private allowed amount for facility inpatient and outpatient services ($ millions) (required)]]/Table2[[#This Row],[Simulated Medicare allowed amount for facility inpatient and outpatient services ($ millions) (required)]],"")</f>
        <v/>
      </c>
    </row>
    <row r="1298" spans="1:9">
      <c r="A1298" s="332"/>
      <c r="B1298" s="332"/>
      <c r="C1298" s="332"/>
      <c r="D1298" s="332"/>
      <c r="E1298" s="332"/>
      <c r="F1298" s="333"/>
      <c r="G1298" s="334"/>
      <c r="H1298" s="334"/>
      <c r="I1298" s="389" t="str">
        <f>IFERROR(Table2[[#This Row],[Total private allowed amount for facility inpatient and outpatient services ($ millions) (required)]]/Table2[[#This Row],[Simulated Medicare allowed amount for facility inpatient and outpatient services ($ millions) (required)]],"")</f>
        <v/>
      </c>
    </row>
    <row r="1299" spans="1:9">
      <c r="A1299" s="332"/>
      <c r="B1299" s="332"/>
      <c r="C1299" s="332"/>
      <c r="D1299" s="332"/>
      <c r="E1299" s="332"/>
      <c r="F1299" s="333"/>
      <c r="G1299" s="335"/>
      <c r="H1299" s="334"/>
      <c r="I1299" s="389" t="str">
        <f>IFERROR(Table2[[#This Row],[Total private allowed amount for facility inpatient and outpatient services ($ millions) (required)]]/Table2[[#This Row],[Simulated Medicare allowed amount for facility inpatient and outpatient services ($ millions) (required)]],"")</f>
        <v/>
      </c>
    </row>
    <row r="1300" spans="1:9">
      <c r="A1300" s="332"/>
      <c r="B1300" s="332"/>
      <c r="C1300" s="332"/>
      <c r="D1300" s="332"/>
      <c r="E1300" s="332"/>
      <c r="F1300" s="333"/>
      <c r="G1300" s="334"/>
      <c r="H1300" s="334"/>
      <c r="I1300" s="389" t="str">
        <f>IFERROR(Table2[[#This Row],[Total private allowed amount for facility inpatient and outpatient services ($ millions) (required)]]/Table2[[#This Row],[Simulated Medicare allowed amount for facility inpatient and outpatient services ($ millions) (required)]],"")</f>
        <v/>
      </c>
    </row>
    <row r="1301" spans="1:9">
      <c r="A1301" s="332"/>
      <c r="B1301" s="332"/>
      <c r="C1301" s="332"/>
      <c r="D1301" s="332"/>
      <c r="E1301" s="332"/>
      <c r="F1301" s="333"/>
      <c r="G1301" s="334"/>
      <c r="H1301" s="334"/>
      <c r="I1301" s="389" t="str">
        <f>IFERROR(Table2[[#This Row],[Total private allowed amount for facility inpatient and outpatient services ($ millions) (required)]]/Table2[[#This Row],[Simulated Medicare allowed amount for facility inpatient and outpatient services ($ millions) (required)]],"")</f>
        <v/>
      </c>
    </row>
    <row r="1302" spans="1:9">
      <c r="A1302" s="332"/>
      <c r="B1302" s="332"/>
      <c r="C1302" s="332"/>
      <c r="D1302" s="332"/>
      <c r="E1302" s="332"/>
      <c r="F1302" s="333"/>
      <c r="G1302" s="334"/>
      <c r="H1302" s="334"/>
      <c r="I1302" s="389" t="str">
        <f>IFERROR(Table2[[#This Row],[Total private allowed amount for facility inpatient and outpatient services ($ millions) (required)]]/Table2[[#This Row],[Simulated Medicare allowed amount for facility inpatient and outpatient services ($ millions) (required)]],"")</f>
        <v/>
      </c>
    </row>
    <row r="1303" spans="1:9">
      <c r="A1303" s="332"/>
      <c r="B1303" s="332"/>
      <c r="C1303" s="332"/>
      <c r="D1303" s="332"/>
      <c r="E1303" s="332"/>
      <c r="F1303" s="333"/>
      <c r="G1303" s="334"/>
      <c r="H1303" s="334"/>
      <c r="I1303" s="389" t="str">
        <f>IFERROR(Table2[[#This Row],[Total private allowed amount for facility inpatient and outpatient services ($ millions) (required)]]/Table2[[#This Row],[Simulated Medicare allowed amount for facility inpatient and outpatient services ($ millions) (required)]],"")</f>
        <v/>
      </c>
    </row>
    <row r="1304" spans="1:9">
      <c r="A1304" s="332"/>
      <c r="B1304" s="332"/>
      <c r="C1304" s="332"/>
      <c r="D1304" s="332"/>
      <c r="E1304" s="332"/>
      <c r="F1304" s="333"/>
      <c r="G1304" s="336"/>
      <c r="H1304" s="336"/>
      <c r="I1304" s="389" t="str">
        <f>IFERROR(Table2[[#This Row],[Total private allowed amount for facility inpatient and outpatient services ($ millions) (required)]]/Table2[[#This Row],[Simulated Medicare allowed amount for facility inpatient and outpatient services ($ millions) (required)]],"")</f>
        <v/>
      </c>
    </row>
    <row r="1305" spans="1:9">
      <c r="A1305" s="332"/>
      <c r="B1305" s="332"/>
      <c r="C1305" s="332"/>
      <c r="D1305" s="332"/>
      <c r="E1305" s="332"/>
      <c r="F1305" s="333"/>
      <c r="G1305" s="334"/>
      <c r="H1305" s="334"/>
      <c r="I1305" s="389" t="str">
        <f>IFERROR(Table2[[#This Row],[Total private allowed amount for facility inpatient and outpatient services ($ millions) (required)]]/Table2[[#This Row],[Simulated Medicare allowed amount for facility inpatient and outpatient services ($ millions) (required)]],"")</f>
        <v/>
      </c>
    </row>
    <row r="1306" spans="1:9" hidden="1">
      <c r="A1306" s="50">
        <v>161301</v>
      </c>
      <c r="B1306" s="50" t="s">
        <v>858</v>
      </c>
      <c r="C1306" s="50" t="s">
        <v>859</v>
      </c>
      <c r="D1306" s="50" t="s">
        <v>860</v>
      </c>
      <c r="E1306" s="50" t="s">
        <v>253</v>
      </c>
      <c r="F1306" s="51" t="s">
        <v>74</v>
      </c>
      <c r="G1306" s="52" t="s">
        <v>254</v>
      </c>
      <c r="H1306" s="52" t="s">
        <v>254</v>
      </c>
      <c r="I130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07" spans="1:9" hidden="1">
      <c r="A1307" s="50">
        <v>161302</v>
      </c>
      <c r="B1307" s="50" t="s">
        <v>861</v>
      </c>
      <c r="C1307" s="50" t="s">
        <v>862</v>
      </c>
      <c r="D1307" s="50" t="s">
        <v>860</v>
      </c>
      <c r="E1307" s="50" t="s">
        <v>253</v>
      </c>
      <c r="F1307" s="51" t="s">
        <v>74</v>
      </c>
      <c r="G1307" s="52" t="s">
        <v>254</v>
      </c>
      <c r="H1307" s="52" t="s">
        <v>254</v>
      </c>
      <c r="I130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08" spans="1:9" hidden="1">
      <c r="A1308" s="50">
        <v>161303</v>
      </c>
      <c r="B1308" s="50" t="s">
        <v>863</v>
      </c>
      <c r="C1308" s="50" t="s">
        <v>864</v>
      </c>
      <c r="D1308" s="50" t="s">
        <v>860</v>
      </c>
      <c r="E1308" s="50" t="s">
        <v>699</v>
      </c>
      <c r="F1308" s="51" t="s">
        <v>74</v>
      </c>
      <c r="G1308" s="52" t="s">
        <v>254</v>
      </c>
      <c r="H1308" s="52" t="s">
        <v>254</v>
      </c>
      <c r="I130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09" spans="1:9" hidden="1">
      <c r="A1309" s="50">
        <v>161304</v>
      </c>
      <c r="B1309" s="50" t="s">
        <v>865</v>
      </c>
      <c r="C1309" s="50" t="s">
        <v>866</v>
      </c>
      <c r="D1309" s="50" t="s">
        <v>860</v>
      </c>
      <c r="E1309" s="50" t="s">
        <v>375</v>
      </c>
      <c r="F1309" s="51" t="s">
        <v>74</v>
      </c>
      <c r="G1309" s="52" t="s">
        <v>254</v>
      </c>
      <c r="H1309" s="52" t="s">
        <v>254</v>
      </c>
      <c r="I130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0" spans="1:9" hidden="1">
      <c r="A1310" s="50">
        <v>161305</v>
      </c>
      <c r="B1310" s="50" t="s">
        <v>867</v>
      </c>
      <c r="C1310" s="50" t="s">
        <v>868</v>
      </c>
      <c r="D1310" s="50" t="s">
        <v>860</v>
      </c>
      <c r="E1310" s="50" t="s">
        <v>699</v>
      </c>
      <c r="F1310" s="51" t="s">
        <v>74</v>
      </c>
      <c r="G1310" s="52" t="s">
        <v>254</v>
      </c>
      <c r="H1310" s="52" t="s">
        <v>254</v>
      </c>
      <c r="I131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1" spans="1:9" hidden="1">
      <c r="A1311" s="50">
        <v>161306</v>
      </c>
      <c r="B1311" s="50" t="s">
        <v>869</v>
      </c>
      <c r="C1311" s="50" t="s">
        <v>870</v>
      </c>
      <c r="D1311" s="50" t="s">
        <v>860</v>
      </c>
      <c r="E1311" s="50" t="s">
        <v>699</v>
      </c>
      <c r="F1311" s="51" t="s">
        <v>74</v>
      </c>
      <c r="G1311" s="52" t="s">
        <v>254</v>
      </c>
      <c r="H1311" s="52" t="s">
        <v>254</v>
      </c>
      <c r="I131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2" spans="1:9" hidden="1">
      <c r="A1312" s="50">
        <v>161307</v>
      </c>
      <c r="B1312" s="50" t="s">
        <v>871</v>
      </c>
      <c r="C1312" s="50" t="s">
        <v>872</v>
      </c>
      <c r="D1312" s="50" t="s">
        <v>860</v>
      </c>
      <c r="E1312" s="50" t="s">
        <v>593</v>
      </c>
      <c r="F1312" s="51" t="s">
        <v>74</v>
      </c>
      <c r="G1312" s="52" t="s">
        <v>254</v>
      </c>
      <c r="H1312" s="52" t="s">
        <v>254</v>
      </c>
      <c r="I131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3" spans="1:9" hidden="1">
      <c r="A1313" s="50">
        <v>161308</v>
      </c>
      <c r="B1313" s="50" t="s">
        <v>873</v>
      </c>
      <c r="C1313" s="50" t="s">
        <v>874</v>
      </c>
      <c r="D1313" s="50" t="s">
        <v>860</v>
      </c>
      <c r="E1313" s="50" t="s">
        <v>593</v>
      </c>
      <c r="F1313" s="51" t="s">
        <v>74</v>
      </c>
      <c r="G1313" s="52" t="s">
        <v>254</v>
      </c>
      <c r="H1313" s="52" t="s">
        <v>254</v>
      </c>
      <c r="I131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4" spans="1:9" hidden="1">
      <c r="A1314" s="50">
        <v>161309</v>
      </c>
      <c r="B1314" s="50" t="s">
        <v>875</v>
      </c>
      <c r="C1314" s="50" t="s">
        <v>876</v>
      </c>
      <c r="D1314" s="50" t="s">
        <v>860</v>
      </c>
      <c r="E1314" s="50" t="s">
        <v>375</v>
      </c>
      <c r="F1314" s="51" t="s">
        <v>74</v>
      </c>
      <c r="G1314" s="52" t="s">
        <v>254</v>
      </c>
      <c r="H1314" s="52" t="s">
        <v>254</v>
      </c>
      <c r="I131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5" spans="1:9" hidden="1">
      <c r="A1315" s="50">
        <v>161310</v>
      </c>
      <c r="B1315" s="50" t="s">
        <v>877</v>
      </c>
      <c r="C1315" s="50" t="s">
        <v>878</v>
      </c>
      <c r="D1315" s="50" t="s">
        <v>860</v>
      </c>
      <c r="E1315" s="50" t="s">
        <v>593</v>
      </c>
      <c r="F1315" s="51" t="s">
        <v>74</v>
      </c>
      <c r="G1315" s="52" t="s">
        <v>254</v>
      </c>
      <c r="H1315" s="52" t="s">
        <v>254</v>
      </c>
      <c r="I131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6" spans="1:9" hidden="1">
      <c r="A1316" s="50">
        <v>161311</v>
      </c>
      <c r="B1316" s="50" t="s">
        <v>879</v>
      </c>
      <c r="C1316" s="50" t="s">
        <v>880</v>
      </c>
      <c r="D1316" s="50" t="s">
        <v>860</v>
      </c>
      <c r="E1316" s="50" t="s">
        <v>593</v>
      </c>
      <c r="F1316" s="51" t="s">
        <v>74</v>
      </c>
      <c r="G1316" s="52" t="s">
        <v>254</v>
      </c>
      <c r="H1316" s="52" t="s">
        <v>254</v>
      </c>
      <c r="I131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7" spans="1:9" hidden="1">
      <c r="A1317" s="50">
        <v>161312</v>
      </c>
      <c r="B1317" s="50" t="s">
        <v>881</v>
      </c>
      <c r="C1317" s="50" t="s">
        <v>882</v>
      </c>
      <c r="D1317" s="50" t="s">
        <v>860</v>
      </c>
      <c r="E1317" s="50" t="s">
        <v>593</v>
      </c>
      <c r="F1317" s="51" t="s">
        <v>74</v>
      </c>
      <c r="G1317" s="52" t="s">
        <v>254</v>
      </c>
      <c r="H1317" s="52" t="s">
        <v>254</v>
      </c>
      <c r="I131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8" spans="1:9" hidden="1">
      <c r="A1318" s="50">
        <v>161313</v>
      </c>
      <c r="B1318" s="50" t="s">
        <v>883</v>
      </c>
      <c r="C1318" s="50" t="s">
        <v>884</v>
      </c>
      <c r="D1318" s="50" t="s">
        <v>860</v>
      </c>
      <c r="E1318" s="50" t="s">
        <v>696</v>
      </c>
      <c r="F1318" s="51" t="s">
        <v>74</v>
      </c>
      <c r="G1318" s="52" t="s">
        <v>254</v>
      </c>
      <c r="H1318" s="52" t="s">
        <v>254</v>
      </c>
      <c r="I131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19" spans="1:9" hidden="1">
      <c r="A1319" s="50">
        <v>161314</v>
      </c>
      <c r="B1319" s="50" t="s">
        <v>885</v>
      </c>
      <c r="C1319" s="50" t="s">
        <v>886</v>
      </c>
      <c r="D1319" s="50" t="s">
        <v>860</v>
      </c>
      <c r="E1319" s="50" t="s">
        <v>699</v>
      </c>
      <c r="F1319" s="51" t="s">
        <v>74</v>
      </c>
      <c r="G1319" s="52" t="s">
        <v>254</v>
      </c>
      <c r="H1319" s="52" t="s">
        <v>254</v>
      </c>
      <c r="I131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0" spans="1:9" hidden="1">
      <c r="A1320" s="50">
        <v>161315</v>
      </c>
      <c r="B1320" s="50" t="s">
        <v>887</v>
      </c>
      <c r="C1320" s="50" t="s">
        <v>888</v>
      </c>
      <c r="D1320" s="50" t="s">
        <v>860</v>
      </c>
      <c r="E1320" s="50" t="s">
        <v>889</v>
      </c>
      <c r="F1320" s="51" t="s">
        <v>74</v>
      </c>
      <c r="G1320" s="52" t="s">
        <v>254</v>
      </c>
      <c r="H1320" s="52" t="s">
        <v>254</v>
      </c>
      <c r="I132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1" spans="1:9" hidden="1">
      <c r="A1321" s="50">
        <v>161316</v>
      </c>
      <c r="B1321" s="50" t="s">
        <v>890</v>
      </c>
      <c r="C1321" s="50" t="s">
        <v>891</v>
      </c>
      <c r="D1321" s="50" t="s">
        <v>860</v>
      </c>
      <c r="E1321" s="50" t="s">
        <v>892</v>
      </c>
      <c r="F1321" s="51" t="s">
        <v>74</v>
      </c>
      <c r="G1321" s="52" t="s">
        <v>254</v>
      </c>
      <c r="H1321" s="52" t="s">
        <v>254</v>
      </c>
      <c r="I132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2" spans="1:9" hidden="1">
      <c r="A1322" s="50">
        <v>161317</v>
      </c>
      <c r="B1322" s="50" t="s">
        <v>893</v>
      </c>
      <c r="C1322" s="50" t="s">
        <v>894</v>
      </c>
      <c r="D1322" s="50" t="s">
        <v>860</v>
      </c>
      <c r="E1322" s="50" t="s">
        <v>699</v>
      </c>
      <c r="F1322" s="51" t="s">
        <v>74</v>
      </c>
      <c r="G1322" s="52" t="s">
        <v>254</v>
      </c>
      <c r="H1322" s="52" t="s">
        <v>254</v>
      </c>
      <c r="I132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3" spans="1:9" hidden="1">
      <c r="A1323" s="50">
        <v>161318</v>
      </c>
      <c r="B1323" s="50" t="s">
        <v>895</v>
      </c>
      <c r="C1323" s="50" t="s">
        <v>896</v>
      </c>
      <c r="D1323" s="50" t="s">
        <v>860</v>
      </c>
      <c r="E1323" s="50" t="s">
        <v>253</v>
      </c>
      <c r="F1323" s="51" t="s">
        <v>74</v>
      </c>
      <c r="G1323" s="52" t="s">
        <v>254</v>
      </c>
      <c r="H1323" s="52" t="s">
        <v>254</v>
      </c>
      <c r="I132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4" spans="1:9" hidden="1">
      <c r="A1324" s="50">
        <v>161319</v>
      </c>
      <c r="B1324" s="50" t="s">
        <v>897</v>
      </c>
      <c r="C1324" s="50" t="s">
        <v>898</v>
      </c>
      <c r="D1324" s="50" t="s">
        <v>860</v>
      </c>
      <c r="E1324" s="50" t="s">
        <v>593</v>
      </c>
      <c r="F1324" s="51" t="s">
        <v>74</v>
      </c>
      <c r="G1324" s="52" t="s">
        <v>254</v>
      </c>
      <c r="H1324" s="52" t="s">
        <v>254</v>
      </c>
      <c r="I132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5" spans="1:9" hidden="1">
      <c r="A1325" s="50">
        <v>161320</v>
      </c>
      <c r="B1325" s="50" t="s">
        <v>899</v>
      </c>
      <c r="C1325" s="50" t="s">
        <v>900</v>
      </c>
      <c r="D1325" s="50" t="s">
        <v>860</v>
      </c>
      <c r="E1325" s="50" t="s">
        <v>699</v>
      </c>
      <c r="F1325" s="51" t="s">
        <v>74</v>
      </c>
      <c r="G1325" s="52" t="s">
        <v>254</v>
      </c>
      <c r="H1325" s="52" t="s">
        <v>254</v>
      </c>
      <c r="I132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6" spans="1:9" hidden="1">
      <c r="A1326" s="50">
        <v>161322</v>
      </c>
      <c r="B1326" s="50" t="s">
        <v>901</v>
      </c>
      <c r="C1326" s="50" t="s">
        <v>902</v>
      </c>
      <c r="D1326" s="50" t="s">
        <v>860</v>
      </c>
      <c r="E1326" s="50" t="s">
        <v>593</v>
      </c>
      <c r="F1326" s="51" t="s">
        <v>74</v>
      </c>
      <c r="G1326" s="52" t="s">
        <v>254</v>
      </c>
      <c r="H1326" s="52" t="s">
        <v>254</v>
      </c>
      <c r="I132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7" spans="1:9" hidden="1">
      <c r="A1327" s="50">
        <v>161323</v>
      </c>
      <c r="B1327" s="50" t="s">
        <v>903</v>
      </c>
      <c r="C1327" s="50" t="s">
        <v>904</v>
      </c>
      <c r="D1327" s="50" t="s">
        <v>860</v>
      </c>
      <c r="E1327" s="50" t="s">
        <v>593</v>
      </c>
      <c r="F1327" s="51" t="s">
        <v>74</v>
      </c>
      <c r="G1327" s="52" t="s">
        <v>254</v>
      </c>
      <c r="H1327" s="52" t="s">
        <v>254</v>
      </c>
      <c r="I132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8" spans="1:9" hidden="1">
      <c r="A1328" s="50">
        <v>161324</v>
      </c>
      <c r="B1328" s="50" t="s">
        <v>905</v>
      </c>
      <c r="C1328" s="50" t="s">
        <v>906</v>
      </c>
      <c r="D1328" s="50" t="s">
        <v>860</v>
      </c>
      <c r="E1328" s="50" t="s">
        <v>253</v>
      </c>
      <c r="F1328" s="51" t="s">
        <v>74</v>
      </c>
      <c r="G1328" s="52" t="s">
        <v>254</v>
      </c>
      <c r="H1328" s="52" t="s">
        <v>254</v>
      </c>
      <c r="I132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29" spans="1:9" hidden="1">
      <c r="A1329" s="50">
        <v>161325</v>
      </c>
      <c r="B1329" s="50" t="s">
        <v>907</v>
      </c>
      <c r="C1329" s="50" t="s">
        <v>908</v>
      </c>
      <c r="D1329" s="50" t="s">
        <v>860</v>
      </c>
      <c r="E1329" s="50" t="s">
        <v>699</v>
      </c>
      <c r="F1329" s="51" t="s">
        <v>74</v>
      </c>
      <c r="G1329" s="52" t="s">
        <v>254</v>
      </c>
      <c r="H1329" s="52" t="s">
        <v>254</v>
      </c>
      <c r="I132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0" spans="1:9" hidden="1">
      <c r="A1330" s="50">
        <v>161326</v>
      </c>
      <c r="B1330" s="50" t="s">
        <v>909</v>
      </c>
      <c r="C1330" s="50" t="s">
        <v>910</v>
      </c>
      <c r="D1330" s="50" t="s">
        <v>860</v>
      </c>
      <c r="E1330" s="50" t="s">
        <v>593</v>
      </c>
      <c r="F1330" s="51" t="s">
        <v>74</v>
      </c>
      <c r="G1330" s="52" t="s">
        <v>254</v>
      </c>
      <c r="H1330" s="52" t="s">
        <v>254</v>
      </c>
      <c r="I133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1" spans="1:9" hidden="1">
      <c r="A1331" s="50">
        <v>161327</v>
      </c>
      <c r="B1331" s="50" t="s">
        <v>911</v>
      </c>
      <c r="C1331" s="50" t="s">
        <v>912</v>
      </c>
      <c r="D1331" s="50" t="s">
        <v>860</v>
      </c>
      <c r="E1331" s="50" t="s">
        <v>593</v>
      </c>
      <c r="F1331" s="51" t="s">
        <v>74</v>
      </c>
      <c r="G1331" s="52" t="s">
        <v>254</v>
      </c>
      <c r="H1331" s="52" t="s">
        <v>254</v>
      </c>
      <c r="I133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2" spans="1:9" hidden="1">
      <c r="A1332" s="50">
        <v>161328</v>
      </c>
      <c r="B1332" s="50" t="s">
        <v>913</v>
      </c>
      <c r="C1332" s="50" t="s">
        <v>914</v>
      </c>
      <c r="D1332" s="50" t="s">
        <v>860</v>
      </c>
      <c r="E1332" s="50" t="s">
        <v>915</v>
      </c>
      <c r="F1332" s="51" t="s">
        <v>74</v>
      </c>
      <c r="G1332" s="52" t="s">
        <v>254</v>
      </c>
      <c r="H1332" s="52" t="s">
        <v>254</v>
      </c>
      <c r="I133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3" spans="1:9" hidden="1">
      <c r="A1333" s="50">
        <v>161329</v>
      </c>
      <c r="B1333" s="50" t="s">
        <v>916</v>
      </c>
      <c r="C1333" s="50" t="s">
        <v>917</v>
      </c>
      <c r="D1333" s="50" t="s">
        <v>860</v>
      </c>
      <c r="E1333" s="50" t="s">
        <v>696</v>
      </c>
      <c r="F1333" s="51" t="s">
        <v>74</v>
      </c>
      <c r="G1333" s="52" t="s">
        <v>254</v>
      </c>
      <c r="H1333" s="52" t="s">
        <v>254</v>
      </c>
      <c r="I133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4" spans="1:9" hidden="1">
      <c r="A1334" s="50">
        <v>161330</v>
      </c>
      <c r="B1334" s="50" t="s">
        <v>918</v>
      </c>
      <c r="C1334" s="50" t="s">
        <v>919</v>
      </c>
      <c r="D1334" s="50" t="s">
        <v>860</v>
      </c>
      <c r="E1334" s="50" t="s">
        <v>253</v>
      </c>
      <c r="F1334" s="51" t="s">
        <v>74</v>
      </c>
      <c r="G1334" s="52" t="s">
        <v>254</v>
      </c>
      <c r="H1334" s="52" t="s">
        <v>254</v>
      </c>
      <c r="I133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5" spans="1:9" hidden="1">
      <c r="A1335" s="50">
        <v>161331</v>
      </c>
      <c r="B1335" s="50" t="s">
        <v>920</v>
      </c>
      <c r="C1335" s="50" t="s">
        <v>921</v>
      </c>
      <c r="D1335" s="50" t="s">
        <v>860</v>
      </c>
      <c r="E1335" s="50" t="s">
        <v>593</v>
      </c>
      <c r="F1335" s="51" t="s">
        <v>74</v>
      </c>
      <c r="G1335" s="52" t="s">
        <v>254</v>
      </c>
      <c r="H1335" s="52" t="s">
        <v>254</v>
      </c>
      <c r="I133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6" spans="1:9" hidden="1">
      <c r="A1336" s="50">
        <v>161332</v>
      </c>
      <c r="B1336" s="50" t="s">
        <v>922</v>
      </c>
      <c r="C1336" s="50" t="s">
        <v>923</v>
      </c>
      <c r="D1336" s="50" t="s">
        <v>860</v>
      </c>
      <c r="E1336" s="50" t="s">
        <v>593</v>
      </c>
      <c r="F1336" s="51" t="s">
        <v>74</v>
      </c>
      <c r="G1336" s="52" t="s">
        <v>254</v>
      </c>
      <c r="H1336" s="52" t="s">
        <v>254</v>
      </c>
      <c r="I133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7" spans="1:9" hidden="1">
      <c r="A1337" s="50">
        <v>161333</v>
      </c>
      <c r="B1337" s="50" t="s">
        <v>924</v>
      </c>
      <c r="C1337" s="50" t="s">
        <v>925</v>
      </c>
      <c r="D1337" s="50" t="s">
        <v>860</v>
      </c>
      <c r="E1337" s="50" t="s">
        <v>699</v>
      </c>
      <c r="F1337" s="51" t="s">
        <v>74</v>
      </c>
      <c r="G1337" s="52" t="s">
        <v>254</v>
      </c>
      <c r="H1337" s="52" t="s">
        <v>254</v>
      </c>
      <c r="I133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8" spans="1:9" hidden="1">
      <c r="A1338" s="50">
        <v>161334</v>
      </c>
      <c r="B1338" s="50" t="s">
        <v>926</v>
      </c>
      <c r="C1338" s="50" t="s">
        <v>927</v>
      </c>
      <c r="D1338" s="50" t="s">
        <v>860</v>
      </c>
      <c r="E1338" s="50" t="s">
        <v>699</v>
      </c>
      <c r="F1338" s="51" t="s">
        <v>74</v>
      </c>
      <c r="G1338" s="52" t="s">
        <v>254</v>
      </c>
      <c r="H1338" s="52" t="s">
        <v>254</v>
      </c>
      <c r="I133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39" spans="1:9" hidden="1">
      <c r="A1339" s="50">
        <v>161335</v>
      </c>
      <c r="B1339" s="50" t="s">
        <v>928</v>
      </c>
      <c r="C1339" s="50" t="s">
        <v>929</v>
      </c>
      <c r="D1339" s="50" t="s">
        <v>860</v>
      </c>
      <c r="E1339" s="50" t="s">
        <v>699</v>
      </c>
      <c r="F1339" s="51" t="s">
        <v>74</v>
      </c>
      <c r="G1339" s="52" t="s">
        <v>254</v>
      </c>
      <c r="H1339" s="52" t="s">
        <v>254</v>
      </c>
      <c r="I133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0" spans="1:9" hidden="1">
      <c r="A1340" s="50">
        <v>161336</v>
      </c>
      <c r="B1340" s="50" t="s">
        <v>930</v>
      </c>
      <c r="C1340" s="50" t="s">
        <v>931</v>
      </c>
      <c r="D1340" s="50" t="s">
        <v>860</v>
      </c>
      <c r="E1340" s="50" t="s">
        <v>915</v>
      </c>
      <c r="F1340" s="51" t="s">
        <v>74</v>
      </c>
      <c r="G1340" s="52" t="s">
        <v>254</v>
      </c>
      <c r="H1340" s="52" t="s">
        <v>254</v>
      </c>
      <c r="I134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1" spans="1:9" hidden="1">
      <c r="A1341" s="50">
        <v>161337</v>
      </c>
      <c r="B1341" s="50" t="s">
        <v>932</v>
      </c>
      <c r="C1341" s="50" t="s">
        <v>933</v>
      </c>
      <c r="D1341" s="50" t="s">
        <v>860</v>
      </c>
      <c r="E1341" s="50" t="s">
        <v>593</v>
      </c>
      <c r="F1341" s="51" t="s">
        <v>74</v>
      </c>
      <c r="G1341" s="52" t="s">
        <v>254</v>
      </c>
      <c r="H1341" s="52" t="s">
        <v>254</v>
      </c>
      <c r="I13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2" spans="1:9" hidden="1">
      <c r="A1342" s="50">
        <v>161338</v>
      </c>
      <c r="B1342" s="50" t="s">
        <v>934</v>
      </c>
      <c r="C1342" s="50" t="s">
        <v>935</v>
      </c>
      <c r="D1342" s="50" t="s">
        <v>860</v>
      </c>
      <c r="E1342" s="50" t="s">
        <v>593</v>
      </c>
      <c r="F1342" s="51" t="s">
        <v>74</v>
      </c>
      <c r="G1342" s="52" t="s">
        <v>254</v>
      </c>
      <c r="H1342" s="52" t="s">
        <v>254</v>
      </c>
      <c r="I134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3" spans="1:9" hidden="1">
      <c r="A1343" s="50">
        <v>161339</v>
      </c>
      <c r="B1343" s="50" t="s">
        <v>936</v>
      </c>
      <c r="C1343" s="50" t="s">
        <v>937</v>
      </c>
      <c r="D1343" s="50" t="s">
        <v>860</v>
      </c>
      <c r="E1343" s="50" t="s">
        <v>253</v>
      </c>
      <c r="F1343" s="51" t="s">
        <v>74</v>
      </c>
      <c r="G1343" s="52" t="s">
        <v>254</v>
      </c>
      <c r="H1343" s="52" t="s">
        <v>254</v>
      </c>
      <c r="I134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4" spans="1:9" hidden="1">
      <c r="A1344" s="50">
        <v>161340</v>
      </c>
      <c r="B1344" s="50" t="s">
        <v>938</v>
      </c>
      <c r="C1344" s="50" t="s">
        <v>939</v>
      </c>
      <c r="D1344" s="50" t="s">
        <v>860</v>
      </c>
      <c r="E1344" s="50" t="s">
        <v>593</v>
      </c>
      <c r="F1344" s="51" t="s">
        <v>74</v>
      </c>
      <c r="G1344" s="52" t="s">
        <v>254</v>
      </c>
      <c r="H1344" s="52" t="s">
        <v>254</v>
      </c>
      <c r="I134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5" spans="1:9" hidden="1">
      <c r="A1345" s="50">
        <v>161342</v>
      </c>
      <c r="B1345" s="50" t="s">
        <v>571</v>
      </c>
      <c r="C1345" s="50" t="s">
        <v>940</v>
      </c>
      <c r="D1345" s="50" t="s">
        <v>860</v>
      </c>
      <c r="E1345" s="50" t="s">
        <v>593</v>
      </c>
      <c r="F1345" s="51" t="s">
        <v>74</v>
      </c>
      <c r="G1345" s="52" t="s">
        <v>254</v>
      </c>
      <c r="H1345" s="52" t="s">
        <v>254</v>
      </c>
      <c r="I134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6" spans="1:9" hidden="1">
      <c r="A1346" s="50">
        <v>161343</v>
      </c>
      <c r="B1346" s="50" t="s">
        <v>941</v>
      </c>
      <c r="C1346" s="50" t="s">
        <v>942</v>
      </c>
      <c r="D1346" s="50" t="s">
        <v>860</v>
      </c>
      <c r="E1346" s="50" t="s">
        <v>253</v>
      </c>
      <c r="F1346" s="51" t="s">
        <v>74</v>
      </c>
      <c r="G1346" s="52" t="s">
        <v>254</v>
      </c>
      <c r="H1346" s="52" t="s">
        <v>254</v>
      </c>
      <c r="I134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7" spans="1:9" hidden="1">
      <c r="A1347" s="50">
        <v>161344</v>
      </c>
      <c r="B1347" s="50" t="s">
        <v>943</v>
      </c>
      <c r="C1347" s="50" t="s">
        <v>581</v>
      </c>
      <c r="D1347" s="50" t="s">
        <v>860</v>
      </c>
      <c r="E1347" s="50" t="s">
        <v>494</v>
      </c>
      <c r="F1347" s="51" t="s">
        <v>74</v>
      </c>
      <c r="G1347" s="52" t="s">
        <v>254</v>
      </c>
      <c r="H1347" s="52" t="s">
        <v>254</v>
      </c>
      <c r="I134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8" spans="1:9" hidden="1">
      <c r="A1348" s="50">
        <v>161345</v>
      </c>
      <c r="B1348" s="50" t="s">
        <v>944</v>
      </c>
      <c r="C1348" s="50" t="s">
        <v>945</v>
      </c>
      <c r="D1348" s="50" t="s">
        <v>860</v>
      </c>
      <c r="E1348" s="50" t="s">
        <v>915</v>
      </c>
      <c r="F1348" s="51" t="s">
        <v>74</v>
      </c>
      <c r="G1348" s="52" t="s">
        <v>254</v>
      </c>
      <c r="H1348" s="52" t="s">
        <v>254</v>
      </c>
      <c r="I134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49" spans="1:9" hidden="1">
      <c r="A1349" s="50">
        <v>161346</v>
      </c>
      <c r="B1349" s="50" t="s">
        <v>946</v>
      </c>
      <c r="C1349" s="50" t="s">
        <v>947</v>
      </c>
      <c r="D1349" s="50" t="s">
        <v>860</v>
      </c>
      <c r="E1349" s="50" t="s">
        <v>915</v>
      </c>
      <c r="F1349" s="51" t="s">
        <v>74</v>
      </c>
      <c r="G1349" s="52" t="s">
        <v>254</v>
      </c>
      <c r="H1349" s="52" t="s">
        <v>254</v>
      </c>
      <c r="I134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0" spans="1:9" hidden="1">
      <c r="A1350" s="50">
        <v>161347</v>
      </c>
      <c r="B1350" s="50" t="s">
        <v>948</v>
      </c>
      <c r="C1350" s="50" t="s">
        <v>949</v>
      </c>
      <c r="D1350" s="50" t="s">
        <v>860</v>
      </c>
      <c r="E1350" s="50" t="s">
        <v>253</v>
      </c>
      <c r="F1350" s="51" t="s">
        <v>74</v>
      </c>
      <c r="G1350" s="52" t="s">
        <v>254</v>
      </c>
      <c r="H1350" s="52" t="s">
        <v>254</v>
      </c>
      <c r="I135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1" spans="1:9" hidden="1">
      <c r="A1351" s="50">
        <v>161348</v>
      </c>
      <c r="B1351" s="50" t="s">
        <v>950</v>
      </c>
      <c r="C1351" s="50" t="s">
        <v>360</v>
      </c>
      <c r="D1351" s="50" t="s">
        <v>860</v>
      </c>
      <c r="E1351" s="50" t="s">
        <v>699</v>
      </c>
      <c r="F1351" s="51" t="s">
        <v>74</v>
      </c>
      <c r="G1351" s="52" t="s">
        <v>254</v>
      </c>
      <c r="H1351" s="52" t="s">
        <v>254</v>
      </c>
      <c r="I135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2" spans="1:9" hidden="1">
      <c r="A1352" s="50">
        <v>161349</v>
      </c>
      <c r="B1352" s="50" t="s">
        <v>951</v>
      </c>
      <c r="C1352" s="50" t="s">
        <v>952</v>
      </c>
      <c r="D1352" s="50" t="s">
        <v>860</v>
      </c>
      <c r="E1352" s="50" t="s">
        <v>253</v>
      </c>
      <c r="F1352" s="51" t="s">
        <v>74</v>
      </c>
      <c r="G1352" s="52" t="s">
        <v>254</v>
      </c>
      <c r="H1352" s="52" t="s">
        <v>254</v>
      </c>
      <c r="I135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3" spans="1:9" hidden="1">
      <c r="A1353" s="50">
        <v>161350</v>
      </c>
      <c r="B1353" s="50" t="s">
        <v>953</v>
      </c>
      <c r="C1353" s="50" t="s">
        <v>954</v>
      </c>
      <c r="D1353" s="50" t="s">
        <v>860</v>
      </c>
      <c r="E1353" s="50" t="s">
        <v>699</v>
      </c>
      <c r="F1353" s="51" t="s">
        <v>74</v>
      </c>
      <c r="G1353" s="52" t="s">
        <v>254</v>
      </c>
      <c r="H1353" s="52" t="s">
        <v>254</v>
      </c>
      <c r="I135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4" spans="1:9" hidden="1">
      <c r="A1354" s="50">
        <v>161351</v>
      </c>
      <c r="B1354" s="50" t="s">
        <v>955</v>
      </c>
      <c r="C1354" s="50" t="s">
        <v>956</v>
      </c>
      <c r="D1354" s="50" t="s">
        <v>860</v>
      </c>
      <c r="E1354" s="50" t="s">
        <v>915</v>
      </c>
      <c r="F1354" s="51" t="s">
        <v>74</v>
      </c>
      <c r="G1354" s="52" t="s">
        <v>254</v>
      </c>
      <c r="H1354" s="52" t="s">
        <v>254</v>
      </c>
      <c r="I135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5" spans="1:9" hidden="1">
      <c r="A1355" s="50">
        <v>161352</v>
      </c>
      <c r="B1355" s="50" t="s">
        <v>957</v>
      </c>
      <c r="C1355" s="50" t="s">
        <v>958</v>
      </c>
      <c r="D1355" s="50" t="s">
        <v>860</v>
      </c>
      <c r="E1355" s="50" t="s">
        <v>253</v>
      </c>
      <c r="F1355" s="51" t="s">
        <v>74</v>
      </c>
      <c r="G1355" s="52" t="s">
        <v>254</v>
      </c>
      <c r="H1355" s="52" t="s">
        <v>254</v>
      </c>
      <c r="I135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6" spans="1:9" hidden="1">
      <c r="A1356" s="50">
        <v>161353</v>
      </c>
      <c r="B1356" s="50" t="s">
        <v>959</v>
      </c>
      <c r="C1356" s="50" t="s">
        <v>960</v>
      </c>
      <c r="D1356" s="50" t="s">
        <v>860</v>
      </c>
      <c r="E1356" s="50" t="s">
        <v>593</v>
      </c>
      <c r="F1356" s="51" t="s">
        <v>74</v>
      </c>
      <c r="G1356" s="52" t="s">
        <v>254</v>
      </c>
      <c r="H1356" s="52" t="s">
        <v>254</v>
      </c>
      <c r="I13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7" spans="1:9" hidden="1">
      <c r="A1357" s="50">
        <v>161354</v>
      </c>
      <c r="B1357" s="50" t="s">
        <v>961</v>
      </c>
      <c r="C1357" s="50" t="s">
        <v>962</v>
      </c>
      <c r="D1357" s="50" t="s">
        <v>860</v>
      </c>
      <c r="E1357" s="50" t="s">
        <v>253</v>
      </c>
      <c r="F1357" s="51" t="s">
        <v>74</v>
      </c>
      <c r="G1357" s="52" t="s">
        <v>254</v>
      </c>
      <c r="H1357" s="52" t="s">
        <v>254</v>
      </c>
      <c r="I13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8" spans="1:9" hidden="1">
      <c r="A1358" s="50">
        <v>161355</v>
      </c>
      <c r="B1358" s="50" t="s">
        <v>963</v>
      </c>
      <c r="C1358" s="50" t="s">
        <v>964</v>
      </c>
      <c r="D1358" s="50" t="s">
        <v>860</v>
      </c>
      <c r="E1358" s="50" t="s">
        <v>593</v>
      </c>
      <c r="F1358" s="51" t="s">
        <v>74</v>
      </c>
      <c r="G1358" s="52" t="s">
        <v>254</v>
      </c>
      <c r="H1358" s="52" t="s">
        <v>254</v>
      </c>
      <c r="I13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59" spans="1:9" hidden="1">
      <c r="A1359" s="50">
        <v>161356</v>
      </c>
      <c r="B1359" s="50" t="s">
        <v>965</v>
      </c>
      <c r="C1359" s="50" t="s">
        <v>966</v>
      </c>
      <c r="D1359" s="50" t="s">
        <v>860</v>
      </c>
      <c r="E1359" s="50" t="s">
        <v>253</v>
      </c>
      <c r="F1359" s="51" t="s">
        <v>74</v>
      </c>
      <c r="G1359" s="52" t="s">
        <v>254</v>
      </c>
      <c r="H1359" s="52" t="s">
        <v>254</v>
      </c>
      <c r="I13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60" spans="1:9" hidden="1">
      <c r="A1360" s="50">
        <v>161357</v>
      </c>
      <c r="B1360" s="50" t="s">
        <v>967</v>
      </c>
      <c r="C1360" s="50" t="s">
        <v>968</v>
      </c>
      <c r="D1360" s="50" t="s">
        <v>860</v>
      </c>
      <c r="E1360" s="50" t="s">
        <v>593</v>
      </c>
      <c r="F1360" s="51" t="s">
        <v>74</v>
      </c>
      <c r="G1360" s="52" t="s">
        <v>254</v>
      </c>
      <c r="H1360" s="52" t="s">
        <v>254</v>
      </c>
      <c r="I13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61" spans="1:9" hidden="1">
      <c r="A1361" s="50">
        <v>161358</v>
      </c>
      <c r="B1361" s="50" t="s">
        <v>969</v>
      </c>
      <c r="C1361" s="50" t="s">
        <v>848</v>
      </c>
      <c r="D1361" s="50" t="s">
        <v>860</v>
      </c>
      <c r="E1361" s="50" t="s">
        <v>593</v>
      </c>
      <c r="F1361" s="51" t="s">
        <v>74</v>
      </c>
      <c r="G1361" s="52" t="s">
        <v>254</v>
      </c>
      <c r="H1361" s="52" t="s">
        <v>254</v>
      </c>
      <c r="I13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62" spans="1:9" hidden="1">
      <c r="A1362" s="50">
        <v>161359</v>
      </c>
      <c r="B1362" s="50" t="s">
        <v>970</v>
      </c>
      <c r="C1362" s="50" t="s">
        <v>971</v>
      </c>
      <c r="D1362" s="50" t="s">
        <v>860</v>
      </c>
      <c r="E1362" s="50" t="s">
        <v>253</v>
      </c>
      <c r="F1362" s="51" t="s">
        <v>74</v>
      </c>
      <c r="G1362" s="52" t="s">
        <v>254</v>
      </c>
      <c r="H1362" s="52" t="s">
        <v>254</v>
      </c>
      <c r="I13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63" spans="1:9" hidden="1">
      <c r="A1363" s="50">
        <v>161360</v>
      </c>
      <c r="B1363" s="50" t="s">
        <v>972</v>
      </c>
      <c r="C1363" s="50" t="s">
        <v>973</v>
      </c>
      <c r="D1363" s="50" t="s">
        <v>860</v>
      </c>
      <c r="E1363" s="50" t="s">
        <v>974</v>
      </c>
      <c r="F1363" s="51" t="s">
        <v>74</v>
      </c>
      <c r="G1363" s="52" t="s">
        <v>254</v>
      </c>
      <c r="H1363" s="52" t="s">
        <v>254</v>
      </c>
      <c r="I13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64" spans="1:9" hidden="1">
      <c r="A1364" s="50">
        <v>161361</v>
      </c>
      <c r="B1364" s="50" t="s">
        <v>975</v>
      </c>
      <c r="C1364" s="50" t="s">
        <v>976</v>
      </c>
      <c r="D1364" s="50" t="s">
        <v>860</v>
      </c>
      <c r="E1364" s="50" t="s">
        <v>593</v>
      </c>
      <c r="F1364" s="51" t="s">
        <v>74</v>
      </c>
      <c r="G1364" s="52" t="s">
        <v>254</v>
      </c>
      <c r="H1364" s="52" t="s">
        <v>254</v>
      </c>
      <c r="I13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65" spans="1:9" hidden="1">
      <c r="A1365" s="50">
        <v>161362</v>
      </c>
      <c r="B1365" s="50" t="s">
        <v>977</v>
      </c>
      <c r="C1365" s="50" t="s">
        <v>978</v>
      </c>
      <c r="D1365" s="50" t="s">
        <v>860</v>
      </c>
      <c r="E1365" s="50" t="s">
        <v>253</v>
      </c>
      <c r="F1365" s="51" t="s">
        <v>74</v>
      </c>
      <c r="G1365" s="52" t="s">
        <v>254</v>
      </c>
      <c r="H1365" s="52" t="s">
        <v>254</v>
      </c>
      <c r="I13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66" spans="1:9" hidden="1">
      <c r="A1366" s="50">
        <v>161363</v>
      </c>
      <c r="B1366" s="50" t="s">
        <v>979</v>
      </c>
      <c r="C1366" s="50" t="s">
        <v>980</v>
      </c>
      <c r="D1366" s="50" t="s">
        <v>860</v>
      </c>
      <c r="E1366" s="50" t="s">
        <v>253</v>
      </c>
      <c r="F1366" s="51" t="s">
        <v>74</v>
      </c>
      <c r="G1366" s="52" t="s">
        <v>254</v>
      </c>
      <c r="H1366" s="52" t="s">
        <v>254</v>
      </c>
      <c r="I13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67" spans="1:9" hidden="1">
      <c r="A1367" s="50">
        <v>161364</v>
      </c>
      <c r="B1367" s="50" t="s">
        <v>981</v>
      </c>
      <c r="C1367" s="50" t="s">
        <v>712</v>
      </c>
      <c r="D1367" s="50" t="s">
        <v>860</v>
      </c>
      <c r="E1367" s="50" t="s">
        <v>253</v>
      </c>
      <c r="F1367" s="51" t="s">
        <v>74</v>
      </c>
      <c r="G1367" s="52" t="s">
        <v>254</v>
      </c>
      <c r="H1367" s="52" t="s">
        <v>254</v>
      </c>
      <c r="I13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68" spans="1:9" hidden="1">
      <c r="A1368" s="50">
        <v>161365</v>
      </c>
      <c r="B1368" s="50" t="s">
        <v>982</v>
      </c>
      <c r="C1368" s="50" t="s">
        <v>983</v>
      </c>
      <c r="D1368" s="50" t="s">
        <v>860</v>
      </c>
      <c r="E1368" s="50" t="s">
        <v>699</v>
      </c>
      <c r="F1368" s="51" t="s">
        <v>74</v>
      </c>
      <c r="G1368" s="53">
        <v>0.14000000000000001</v>
      </c>
      <c r="H1368" s="53">
        <v>0.19</v>
      </c>
      <c r="I136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0.73684210526315796</v>
      </c>
    </row>
    <row r="1369" spans="1:9" hidden="1">
      <c r="A1369" s="50">
        <v>161366</v>
      </c>
      <c r="B1369" s="50" t="s">
        <v>984</v>
      </c>
      <c r="C1369" s="50" t="s">
        <v>985</v>
      </c>
      <c r="D1369" s="50" t="s">
        <v>860</v>
      </c>
      <c r="E1369" s="50" t="s">
        <v>986</v>
      </c>
      <c r="F1369" s="51" t="s">
        <v>74</v>
      </c>
      <c r="G1369" s="52" t="s">
        <v>254</v>
      </c>
      <c r="H1369" s="52" t="s">
        <v>254</v>
      </c>
      <c r="I13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70" spans="1:9" hidden="1">
      <c r="A1370" s="50">
        <v>161367</v>
      </c>
      <c r="B1370" s="50" t="s">
        <v>987</v>
      </c>
      <c r="C1370" s="50" t="s">
        <v>988</v>
      </c>
      <c r="D1370" s="50" t="s">
        <v>860</v>
      </c>
      <c r="E1370" s="50" t="s">
        <v>987</v>
      </c>
      <c r="F1370" s="51" t="s">
        <v>74</v>
      </c>
      <c r="G1370" s="53">
        <v>0.33</v>
      </c>
      <c r="H1370" s="53">
        <v>0.21</v>
      </c>
      <c r="I137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1.5714285714285716</v>
      </c>
    </row>
    <row r="1371" spans="1:9" hidden="1">
      <c r="A1371" s="50">
        <v>161368</v>
      </c>
      <c r="B1371" s="50" t="s">
        <v>989</v>
      </c>
      <c r="C1371" s="50" t="s">
        <v>990</v>
      </c>
      <c r="D1371" s="50" t="s">
        <v>860</v>
      </c>
      <c r="E1371" s="50" t="s">
        <v>915</v>
      </c>
      <c r="F1371" s="51" t="s">
        <v>74</v>
      </c>
      <c r="G1371" s="52" t="s">
        <v>254</v>
      </c>
      <c r="H1371" s="52" t="s">
        <v>254</v>
      </c>
      <c r="I13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72" spans="1:9" hidden="1">
      <c r="A1372" s="50">
        <v>161369</v>
      </c>
      <c r="B1372" s="50" t="s">
        <v>991</v>
      </c>
      <c r="C1372" s="50" t="s">
        <v>992</v>
      </c>
      <c r="D1372" s="50" t="s">
        <v>860</v>
      </c>
      <c r="E1372" s="50" t="s">
        <v>253</v>
      </c>
      <c r="F1372" s="51" t="s">
        <v>74</v>
      </c>
      <c r="G1372" s="52" t="s">
        <v>254</v>
      </c>
      <c r="H1372" s="52" t="s">
        <v>254</v>
      </c>
      <c r="I13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73" spans="1:9" hidden="1">
      <c r="A1373" s="50">
        <v>161370</v>
      </c>
      <c r="B1373" s="50" t="s">
        <v>993</v>
      </c>
      <c r="C1373" s="50" t="s">
        <v>994</v>
      </c>
      <c r="D1373" s="50" t="s">
        <v>860</v>
      </c>
      <c r="E1373" s="50" t="s">
        <v>699</v>
      </c>
      <c r="F1373" s="51" t="s">
        <v>74</v>
      </c>
      <c r="G1373" s="52" t="s">
        <v>254</v>
      </c>
      <c r="H1373" s="52" t="s">
        <v>254</v>
      </c>
      <c r="I13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74" spans="1:9" hidden="1">
      <c r="A1374" s="50">
        <v>161371</v>
      </c>
      <c r="B1374" s="50" t="s">
        <v>995</v>
      </c>
      <c r="C1374" s="50" t="s">
        <v>996</v>
      </c>
      <c r="D1374" s="50" t="s">
        <v>860</v>
      </c>
      <c r="E1374" s="50" t="s">
        <v>997</v>
      </c>
      <c r="F1374" s="51" t="s">
        <v>74</v>
      </c>
      <c r="G1374" s="53">
        <v>0.64</v>
      </c>
      <c r="H1374" s="53">
        <v>0.45</v>
      </c>
      <c r="I137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1.4222222222222223</v>
      </c>
    </row>
    <row r="1375" spans="1:9" hidden="1">
      <c r="A1375" s="50">
        <v>161372</v>
      </c>
      <c r="B1375" s="50" t="s">
        <v>998</v>
      </c>
      <c r="C1375" s="50" t="s">
        <v>999</v>
      </c>
      <c r="D1375" s="50" t="s">
        <v>860</v>
      </c>
      <c r="E1375" s="50" t="s">
        <v>494</v>
      </c>
      <c r="F1375" s="51" t="s">
        <v>74</v>
      </c>
      <c r="G1375" s="52" t="s">
        <v>254</v>
      </c>
      <c r="H1375" s="52" t="s">
        <v>254</v>
      </c>
      <c r="I13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76" spans="1:9" hidden="1">
      <c r="A1376" s="50">
        <v>161373</v>
      </c>
      <c r="B1376" s="50" t="s">
        <v>1000</v>
      </c>
      <c r="C1376" s="50" t="s">
        <v>1001</v>
      </c>
      <c r="D1376" s="50" t="s">
        <v>860</v>
      </c>
      <c r="E1376" s="50" t="s">
        <v>593</v>
      </c>
      <c r="F1376" s="51" t="s">
        <v>74</v>
      </c>
      <c r="G1376" s="52" t="s">
        <v>254</v>
      </c>
      <c r="H1376" s="52" t="s">
        <v>254</v>
      </c>
      <c r="I13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77" spans="1:9" hidden="1">
      <c r="A1377" s="50">
        <v>161374</v>
      </c>
      <c r="B1377" s="50" t="s">
        <v>1002</v>
      </c>
      <c r="C1377" s="50" t="s">
        <v>1003</v>
      </c>
      <c r="D1377" s="50" t="s">
        <v>860</v>
      </c>
      <c r="E1377" s="50" t="s">
        <v>253</v>
      </c>
      <c r="F1377" s="51" t="s">
        <v>74</v>
      </c>
      <c r="G1377" s="52" t="s">
        <v>254</v>
      </c>
      <c r="H1377" s="52" t="s">
        <v>254</v>
      </c>
      <c r="I13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78" spans="1:9" hidden="1">
      <c r="A1378" s="50">
        <v>161375</v>
      </c>
      <c r="B1378" s="50" t="s">
        <v>1004</v>
      </c>
      <c r="C1378" s="50" t="s">
        <v>1005</v>
      </c>
      <c r="D1378" s="50" t="s">
        <v>860</v>
      </c>
      <c r="E1378" s="50" t="s">
        <v>699</v>
      </c>
      <c r="F1378" s="51" t="s">
        <v>74</v>
      </c>
      <c r="G1378" s="52" t="s">
        <v>254</v>
      </c>
      <c r="H1378" s="52" t="s">
        <v>254</v>
      </c>
      <c r="I13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79" spans="1:9" hidden="1">
      <c r="A1379" s="50">
        <v>161376</v>
      </c>
      <c r="B1379" s="50" t="s">
        <v>1006</v>
      </c>
      <c r="C1379" s="50" t="s">
        <v>1007</v>
      </c>
      <c r="D1379" s="50" t="s">
        <v>860</v>
      </c>
      <c r="E1379" s="50" t="s">
        <v>253</v>
      </c>
      <c r="F1379" s="51" t="s">
        <v>74</v>
      </c>
      <c r="G1379" s="52" t="s">
        <v>254</v>
      </c>
      <c r="H1379" s="52" t="s">
        <v>254</v>
      </c>
      <c r="I13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80" spans="1:9" hidden="1">
      <c r="A1380" s="50">
        <v>161377</v>
      </c>
      <c r="B1380" s="50" t="s">
        <v>1008</v>
      </c>
      <c r="C1380" s="50" t="s">
        <v>1009</v>
      </c>
      <c r="D1380" s="50" t="s">
        <v>860</v>
      </c>
      <c r="E1380" s="50" t="s">
        <v>593</v>
      </c>
      <c r="F1380" s="51" t="s">
        <v>74</v>
      </c>
      <c r="G1380" s="52" t="s">
        <v>254</v>
      </c>
      <c r="H1380" s="52" t="s">
        <v>254</v>
      </c>
      <c r="I13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81" spans="1:9" hidden="1">
      <c r="A1381" s="50">
        <v>161378</v>
      </c>
      <c r="B1381" s="50" t="s">
        <v>1010</v>
      </c>
      <c r="C1381" s="50" t="s">
        <v>1011</v>
      </c>
      <c r="D1381" s="50" t="s">
        <v>860</v>
      </c>
      <c r="E1381" s="50" t="s">
        <v>593</v>
      </c>
      <c r="F1381" s="51" t="s">
        <v>74</v>
      </c>
      <c r="G1381" s="52" t="s">
        <v>254</v>
      </c>
      <c r="H1381" s="52" t="s">
        <v>254</v>
      </c>
      <c r="I13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82" spans="1:9" hidden="1">
      <c r="A1382" s="50">
        <v>161379</v>
      </c>
      <c r="B1382" s="50" t="s">
        <v>1012</v>
      </c>
      <c r="C1382" s="50" t="s">
        <v>1013</v>
      </c>
      <c r="D1382" s="50" t="s">
        <v>860</v>
      </c>
      <c r="E1382" s="50" t="s">
        <v>253</v>
      </c>
      <c r="F1382" s="51" t="s">
        <v>74</v>
      </c>
      <c r="G1382" s="53">
        <v>0.21</v>
      </c>
      <c r="H1382" s="53">
        <v>0.23</v>
      </c>
      <c r="I138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0.91304347826086951</v>
      </c>
    </row>
    <row r="1383" spans="1:9" hidden="1">
      <c r="A1383" s="50">
        <v>161380</v>
      </c>
      <c r="B1383" s="50" t="s">
        <v>1014</v>
      </c>
      <c r="C1383" s="50" t="s">
        <v>1015</v>
      </c>
      <c r="D1383" s="50" t="s">
        <v>860</v>
      </c>
      <c r="E1383" s="50" t="s">
        <v>593</v>
      </c>
      <c r="F1383" s="51" t="s">
        <v>74</v>
      </c>
      <c r="G1383" s="52" t="s">
        <v>254</v>
      </c>
      <c r="H1383" s="52" t="s">
        <v>254</v>
      </c>
      <c r="I13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84" spans="1:9" hidden="1">
      <c r="A1384" s="50">
        <v>161381</v>
      </c>
      <c r="B1384" s="50" t="s">
        <v>1016</v>
      </c>
      <c r="C1384" s="50" t="s">
        <v>1017</v>
      </c>
      <c r="D1384" s="50" t="s">
        <v>860</v>
      </c>
      <c r="E1384" s="50" t="s">
        <v>974</v>
      </c>
      <c r="F1384" s="51" t="s">
        <v>74</v>
      </c>
      <c r="G1384" s="52" t="s">
        <v>254</v>
      </c>
      <c r="H1384" s="52" t="s">
        <v>254</v>
      </c>
      <c r="I13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385" spans="1:9">
      <c r="A1385" s="332"/>
      <c r="B1385" s="332"/>
      <c r="C1385" s="332"/>
      <c r="D1385" s="332"/>
      <c r="E1385" s="332"/>
      <c r="F1385" s="333"/>
      <c r="G1385" s="334"/>
      <c r="H1385" s="334"/>
      <c r="I1385" s="389" t="str">
        <f>IFERROR(Table2[[#This Row],[Total private allowed amount for facility inpatient and outpatient services ($ millions) (required)]]/Table2[[#This Row],[Simulated Medicare allowed amount for facility inpatient and outpatient services ($ millions) (required)]],"")</f>
        <v/>
      </c>
    </row>
    <row r="1386" spans="1:9">
      <c r="A1386" s="332"/>
      <c r="B1386" s="332"/>
      <c r="C1386" s="332"/>
      <c r="D1386" s="332"/>
      <c r="E1386" s="332"/>
      <c r="F1386" s="333"/>
      <c r="G1386" s="336"/>
      <c r="H1386" s="336"/>
      <c r="I1386" s="389" t="str">
        <f>IFERROR(Table2[[#This Row],[Total private allowed amount for facility inpatient and outpatient services ($ millions) (required)]]/Table2[[#This Row],[Simulated Medicare allowed amount for facility inpatient and outpatient services ($ millions) (required)]],"")</f>
        <v/>
      </c>
    </row>
    <row r="1387" spans="1:9">
      <c r="A1387" s="332"/>
      <c r="B1387" s="332"/>
      <c r="C1387" s="332"/>
      <c r="D1387" s="332"/>
      <c r="E1387" s="332"/>
      <c r="F1387" s="333"/>
      <c r="G1387" s="334"/>
      <c r="H1387" s="334"/>
      <c r="I1387" s="389" t="str">
        <f>IFERROR(Table2[[#This Row],[Total private allowed amount for facility inpatient and outpatient services ($ millions) (required)]]/Table2[[#This Row],[Simulated Medicare allowed amount for facility inpatient and outpatient services ($ millions) (required)]],"")</f>
        <v/>
      </c>
    </row>
    <row r="1388" spans="1:9">
      <c r="A1388" s="332"/>
      <c r="B1388" s="332"/>
      <c r="C1388" s="332"/>
      <c r="D1388" s="332"/>
      <c r="E1388" s="332"/>
      <c r="F1388" s="333"/>
      <c r="G1388" s="334"/>
      <c r="H1388" s="334"/>
      <c r="I1388" s="389" t="str">
        <f>IFERROR(Table2[[#This Row],[Total private allowed amount for facility inpatient and outpatient services ($ millions) (required)]]/Table2[[#This Row],[Simulated Medicare allowed amount for facility inpatient and outpatient services ($ millions) (required)]],"")</f>
        <v/>
      </c>
    </row>
    <row r="1389" spans="1:9">
      <c r="A1389" s="332"/>
      <c r="B1389" s="332"/>
      <c r="C1389" s="332"/>
      <c r="D1389" s="332"/>
      <c r="E1389" s="332"/>
      <c r="F1389" s="333"/>
      <c r="G1389" s="334"/>
      <c r="H1389" s="334"/>
      <c r="I1389" s="389" t="str">
        <f>IFERROR(Table2[[#This Row],[Total private allowed amount for facility inpatient and outpatient services ($ millions) (required)]]/Table2[[#This Row],[Simulated Medicare allowed amount for facility inpatient and outpatient services ($ millions) (required)]],"")</f>
        <v/>
      </c>
    </row>
    <row r="1390" spans="1:9">
      <c r="A1390" s="332"/>
      <c r="B1390" s="332"/>
      <c r="C1390" s="332"/>
      <c r="D1390" s="332"/>
      <c r="E1390" s="332"/>
      <c r="F1390" s="333"/>
      <c r="G1390" s="334"/>
      <c r="H1390" s="334"/>
      <c r="I1390" s="389" t="str">
        <f>IFERROR(Table2[[#This Row],[Total private allowed amount for facility inpatient and outpatient services ($ millions) (required)]]/Table2[[#This Row],[Simulated Medicare allowed amount for facility inpatient and outpatient services ($ millions) (required)]],"")</f>
        <v/>
      </c>
    </row>
    <row r="1391" spans="1:9">
      <c r="A1391" s="332"/>
      <c r="B1391" s="332"/>
      <c r="C1391" s="332"/>
      <c r="D1391" s="332"/>
      <c r="E1391" s="332"/>
      <c r="F1391" s="333"/>
      <c r="G1391" s="334"/>
      <c r="H1391" s="334"/>
      <c r="I1391" s="389" t="str">
        <f>IFERROR(Table2[[#This Row],[Total private allowed amount for facility inpatient and outpatient services ($ millions) (required)]]/Table2[[#This Row],[Simulated Medicare allowed amount for facility inpatient and outpatient services ($ millions) (required)]],"")</f>
        <v/>
      </c>
    </row>
    <row r="1392" spans="1:9">
      <c r="A1392" s="332"/>
      <c r="B1392" s="332"/>
      <c r="C1392" s="332"/>
      <c r="D1392" s="332"/>
      <c r="E1392" s="332"/>
      <c r="F1392" s="333"/>
      <c r="G1392" s="334"/>
      <c r="H1392" s="334"/>
      <c r="I1392" s="389" t="str">
        <f>IFERROR(Table2[[#This Row],[Total private allowed amount for facility inpatient and outpatient services ($ millions) (required)]]/Table2[[#This Row],[Simulated Medicare allowed amount for facility inpatient and outpatient services ($ millions) (required)]],"")</f>
        <v/>
      </c>
    </row>
    <row r="1393" spans="1:9">
      <c r="A1393" s="332"/>
      <c r="B1393" s="332"/>
      <c r="C1393" s="332"/>
      <c r="D1393" s="332"/>
      <c r="E1393" s="332"/>
      <c r="F1393" s="333"/>
      <c r="G1393" s="334"/>
      <c r="H1393" s="334"/>
      <c r="I1393" s="389" t="str">
        <f>IFERROR(Table2[[#This Row],[Total private allowed amount for facility inpatient and outpatient services ($ millions) (required)]]/Table2[[#This Row],[Simulated Medicare allowed amount for facility inpatient and outpatient services ($ millions) (required)]],"")</f>
        <v/>
      </c>
    </row>
    <row r="1394" spans="1:9">
      <c r="A1394" s="332"/>
      <c r="B1394" s="332"/>
      <c r="C1394" s="332"/>
      <c r="D1394" s="332"/>
      <c r="E1394" s="332"/>
      <c r="F1394" s="333"/>
      <c r="G1394" s="334"/>
      <c r="H1394" s="335"/>
      <c r="I1394" s="389" t="str">
        <f>IFERROR(Table2[[#This Row],[Total private allowed amount for facility inpatient and outpatient services ($ millions) (required)]]/Table2[[#This Row],[Simulated Medicare allowed amount for facility inpatient and outpatient services ($ millions) (required)]],"")</f>
        <v/>
      </c>
    </row>
    <row r="1395" spans="1:9">
      <c r="A1395" s="332"/>
      <c r="B1395" s="332"/>
      <c r="C1395" s="332"/>
      <c r="D1395" s="332"/>
      <c r="E1395" s="332"/>
      <c r="F1395" s="333"/>
      <c r="G1395" s="334"/>
      <c r="H1395" s="334"/>
      <c r="I1395" s="389" t="str">
        <f>IFERROR(Table2[[#This Row],[Total private allowed amount for facility inpatient and outpatient services ($ millions) (required)]]/Table2[[#This Row],[Simulated Medicare allowed amount for facility inpatient and outpatient services ($ millions) (required)]],"")</f>
        <v/>
      </c>
    </row>
    <row r="1396" spans="1:9">
      <c r="A1396" s="332"/>
      <c r="B1396" s="332"/>
      <c r="C1396" s="332"/>
      <c r="D1396" s="332"/>
      <c r="E1396" s="332"/>
      <c r="F1396" s="333"/>
      <c r="G1396" s="334"/>
      <c r="H1396" s="334"/>
      <c r="I1396" s="389" t="str">
        <f>IFERROR(Table2[[#This Row],[Total private allowed amount for facility inpatient and outpatient services ($ millions) (required)]]/Table2[[#This Row],[Simulated Medicare allowed amount for facility inpatient and outpatient services ($ millions) (required)]],"")</f>
        <v/>
      </c>
    </row>
    <row r="1397" spans="1:9">
      <c r="A1397" s="332"/>
      <c r="B1397" s="332"/>
      <c r="C1397" s="332"/>
      <c r="D1397" s="332"/>
      <c r="E1397" s="332"/>
      <c r="F1397" s="333"/>
      <c r="G1397" s="334"/>
      <c r="H1397" s="334"/>
      <c r="I1397" s="389" t="str">
        <f>IFERROR(Table2[[#This Row],[Total private allowed amount for facility inpatient and outpatient services ($ millions) (required)]]/Table2[[#This Row],[Simulated Medicare allowed amount for facility inpatient and outpatient services ($ millions) (required)]],"")</f>
        <v/>
      </c>
    </row>
    <row r="1398" spans="1:9">
      <c r="A1398" s="332"/>
      <c r="B1398" s="332"/>
      <c r="C1398" s="332"/>
      <c r="D1398" s="332"/>
      <c r="E1398" s="332"/>
      <c r="F1398" s="333"/>
      <c r="G1398" s="335"/>
      <c r="H1398" s="334"/>
      <c r="I1398" s="389" t="str">
        <f>IFERROR(Table2[[#This Row],[Total private allowed amount for facility inpatient and outpatient services ($ millions) (required)]]/Table2[[#This Row],[Simulated Medicare allowed amount for facility inpatient and outpatient services ($ millions) (required)]],"")</f>
        <v/>
      </c>
    </row>
    <row r="1399" spans="1:9">
      <c r="A1399" s="332"/>
      <c r="B1399" s="332"/>
      <c r="C1399" s="332"/>
      <c r="D1399" s="332"/>
      <c r="E1399" s="332"/>
      <c r="F1399" s="333"/>
      <c r="G1399" s="334"/>
      <c r="H1399" s="334"/>
      <c r="I1399" s="389" t="str">
        <f>IFERROR(Table2[[#This Row],[Total private allowed amount for facility inpatient and outpatient services ($ millions) (required)]]/Table2[[#This Row],[Simulated Medicare allowed amount for facility inpatient and outpatient services ($ millions) (required)]],"")</f>
        <v/>
      </c>
    </row>
    <row r="1400" spans="1:9">
      <c r="A1400" s="332"/>
      <c r="B1400" s="332"/>
      <c r="C1400" s="332"/>
      <c r="D1400" s="332"/>
      <c r="E1400" s="332"/>
      <c r="F1400" s="333"/>
      <c r="G1400" s="334"/>
      <c r="H1400" s="334"/>
      <c r="I1400" s="389" t="str">
        <f>IFERROR(Table2[[#This Row],[Total private allowed amount for facility inpatient and outpatient services ($ millions) (required)]]/Table2[[#This Row],[Simulated Medicare allowed amount for facility inpatient and outpatient services ($ millions) (required)]],"")</f>
        <v/>
      </c>
    </row>
    <row r="1401" spans="1:9">
      <c r="A1401" s="332"/>
      <c r="B1401" s="332"/>
      <c r="C1401" s="332"/>
      <c r="D1401" s="332"/>
      <c r="E1401" s="332"/>
      <c r="F1401" s="333"/>
      <c r="G1401" s="334"/>
      <c r="H1401" s="334"/>
      <c r="I1401" s="389" t="str">
        <f>IFERROR(Table2[[#This Row],[Total private allowed amount for facility inpatient and outpatient services ($ millions) (required)]]/Table2[[#This Row],[Simulated Medicare allowed amount for facility inpatient and outpatient services ($ millions) (required)]],"")</f>
        <v/>
      </c>
    </row>
    <row r="1402" spans="1:9">
      <c r="A1402" s="332"/>
      <c r="B1402" s="332"/>
      <c r="C1402" s="332"/>
      <c r="D1402" s="332"/>
      <c r="E1402" s="332"/>
      <c r="F1402" s="333"/>
      <c r="G1402" s="334"/>
      <c r="H1402" s="334"/>
      <c r="I1402" s="389" t="str">
        <f>IFERROR(Table2[[#This Row],[Total private allowed amount for facility inpatient and outpatient services ($ millions) (required)]]/Table2[[#This Row],[Simulated Medicare allowed amount for facility inpatient and outpatient services ($ millions) (required)]],"")</f>
        <v/>
      </c>
    </row>
    <row r="1403" spans="1:9">
      <c r="A1403" s="332"/>
      <c r="B1403" s="332"/>
      <c r="C1403" s="332"/>
      <c r="D1403" s="332"/>
      <c r="E1403" s="332"/>
      <c r="F1403" s="333"/>
      <c r="G1403" s="336"/>
      <c r="H1403" s="336"/>
      <c r="I1403" s="389" t="str">
        <f>IFERROR(Table2[[#This Row],[Total private allowed amount for facility inpatient and outpatient services ($ millions) (required)]]/Table2[[#This Row],[Simulated Medicare allowed amount for facility inpatient and outpatient services ($ millions) (required)]],"")</f>
        <v/>
      </c>
    </row>
    <row r="1404" spans="1:9">
      <c r="A1404" s="332"/>
      <c r="B1404" s="332"/>
      <c r="C1404" s="332"/>
      <c r="D1404" s="332"/>
      <c r="E1404" s="332"/>
      <c r="F1404" s="333"/>
      <c r="G1404" s="336"/>
      <c r="H1404" s="336"/>
      <c r="I1404" s="389" t="str">
        <f>IFERROR(Table2[[#This Row],[Total private allowed amount for facility inpatient and outpatient services ($ millions) (required)]]/Table2[[#This Row],[Simulated Medicare allowed amount for facility inpatient and outpatient services ($ millions) (required)]],"")</f>
        <v/>
      </c>
    </row>
    <row r="1405" spans="1:9">
      <c r="A1405" s="332"/>
      <c r="B1405" s="332"/>
      <c r="C1405" s="332"/>
      <c r="D1405" s="332"/>
      <c r="E1405" s="332"/>
      <c r="F1405" s="333"/>
      <c r="G1405" s="334"/>
      <c r="H1405" s="334"/>
      <c r="I1405" s="389" t="str">
        <f>IFERROR(Table2[[#This Row],[Total private allowed amount for facility inpatient and outpatient services ($ millions) (required)]]/Table2[[#This Row],[Simulated Medicare allowed amount for facility inpatient and outpatient services ($ millions) (required)]],"")</f>
        <v/>
      </c>
    </row>
    <row r="1406" spans="1:9">
      <c r="A1406" s="332"/>
      <c r="B1406" s="332"/>
      <c r="C1406" s="332"/>
      <c r="D1406" s="332"/>
      <c r="E1406" s="332"/>
      <c r="F1406" s="333"/>
      <c r="G1406" s="334"/>
      <c r="H1406" s="334"/>
      <c r="I1406" s="389" t="str">
        <f>IFERROR(Table2[[#This Row],[Total private allowed amount for facility inpatient and outpatient services ($ millions) (required)]]/Table2[[#This Row],[Simulated Medicare allowed amount for facility inpatient and outpatient services ($ millions) (required)]],"")</f>
        <v/>
      </c>
    </row>
    <row r="1407" spans="1:9">
      <c r="A1407" s="332"/>
      <c r="B1407" s="332"/>
      <c r="C1407" s="332"/>
      <c r="D1407" s="332"/>
      <c r="E1407" s="332"/>
      <c r="F1407" s="333"/>
      <c r="G1407" s="334"/>
      <c r="H1407" s="334"/>
      <c r="I1407" s="389" t="str">
        <f>IFERROR(Table2[[#This Row],[Total private allowed amount for facility inpatient and outpatient services ($ millions) (required)]]/Table2[[#This Row],[Simulated Medicare allowed amount for facility inpatient and outpatient services ($ millions) (required)]],"")</f>
        <v/>
      </c>
    </row>
    <row r="1408" spans="1:9">
      <c r="A1408" s="332"/>
      <c r="B1408" s="332"/>
      <c r="C1408" s="332"/>
      <c r="D1408" s="332"/>
      <c r="E1408" s="332"/>
      <c r="F1408" s="333"/>
      <c r="G1408" s="334"/>
      <c r="H1408" s="334"/>
      <c r="I1408" s="389" t="str">
        <f>IFERROR(Table2[[#This Row],[Total private allowed amount for facility inpatient and outpatient services ($ millions) (required)]]/Table2[[#This Row],[Simulated Medicare allowed amount for facility inpatient and outpatient services ($ millions) (required)]],"")</f>
        <v/>
      </c>
    </row>
    <row r="1409" spans="1:9">
      <c r="A1409" s="332"/>
      <c r="B1409" s="332"/>
      <c r="C1409" s="332"/>
      <c r="D1409" s="332"/>
      <c r="E1409" s="332"/>
      <c r="F1409" s="333"/>
      <c r="G1409" s="335"/>
      <c r="H1409" s="334"/>
      <c r="I1409" s="389" t="str">
        <f>IFERROR(Table2[[#This Row],[Total private allowed amount for facility inpatient and outpatient services ($ millions) (required)]]/Table2[[#This Row],[Simulated Medicare allowed amount for facility inpatient and outpatient services ($ millions) (required)]],"")</f>
        <v/>
      </c>
    </row>
    <row r="1410" spans="1:9">
      <c r="A1410" s="332"/>
      <c r="B1410" s="332"/>
      <c r="C1410" s="332"/>
      <c r="D1410" s="332"/>
      <c r="E1410" s="332"/>
      <c r="F1410" s="333"/>
      <c r="G1410" s="335"/>
      <c r="H1410" s="334"/>
      <c r="I1410" s="389" t="str">
        <f>IFERROR(Table2[[#This Row],[Total private allowed amount for facility inpatient and outpatient services ($ millions) (required)]]/Table2[[#This Row],[Simulated Medicare allowed amount for facility inpatient and outpatient services ($ millions) (required)]],"")</f>
        <v/>
      </c>
    </row>
    <row r="1411" spans="1:9">
      <c r="A1411" s="332"/>
      <c r="B1411" s="332"/>
      <c r="C1411" s="332"/>
      <c r="D1411" s="332"/>
      <c r="E1411" s="332"/>
      <c r="F1411" s="333"/>
      <c r="G1411" s="334"/>
      <c r="H1411" s="334"/>
      <c r="I1411" s="389" t="str">
        <f>IFERROR(Table2[[#This Row],[Total private allowed amount for facility inpatient and outpatient services ($ millions) (required)]]/Table2[[#This Row],[Simulated Medicare allowed amount for facility inpatient and outpatient services ($ millions) (required)]],"")</f>
        <v/>
      </c>
    </row>
    <row r="1412" spans="1:9">
      <c r="A1412" s="332"/>
      <c r="B1412" s="332"/>
      <c r="C1412" s="332"/>
      <c r="D1412" s="332"/>
      <c r="E1412" s="332"/>
      <c r="F1412" s="333"/>
      <c r="G1412" s="334"/>
      <c r="H1412" s="334"/>
      <c r="I1412" s="389" t="str">
        <f>IFERROR(Table2[[#This Row],[Total private allowed amount for facility inpatient and outpatient services ($ millions) (required)]]/Table2[[#This Row],[Simulated Medicare allowed amount for facility inpatient and outpatient services ($ millions) (required)]],"")</f>
        <v/>
      </c>
    </row>
    <row r="1413" spans="1:9">
      <c r="A1413" s="332"/>
      <c r="B1413" s="332"/>
      <c r="C1413" s="332"/>
      <c r="D1413" s="332"/>
      <c r="E1413" s="332"/>
      <c r="F1413" s="333"/>
      <c r="G1413" s="336"/>
      <c r="H1413" s="336"/>
      <c r="I1413" s="389" t="str">
        <f>IFERROR(Table2[[#This Row],[Total private allowed amount for facility inpatient and outpatient services ($ millions) (required)]]/Table2[[#This Row],[Simulated Medicare allowed amount for facility inpatient and outpatient services ($ millions) (required)]],"")</f>
        <v/>
      </c>
    </row>
    <row r="1414" spans="1:9">
      <c r="A1414" s="332"/>
      <c r="B1414" s="332"/>
      <c r="C1414" s="332"/>
      <c r="D1414" s="332"/>
      <c r="E1414" s="332"/>
      <c r="F1414" s="333"/>
      <c r="G1414" s="334"/>
      <c r="H1414" s="334"/>
      <c r="I1414" s="389" t="str">
        <f>IFERROR(Table2[[#This Row],[Total private allowed amount for facility inpatient and outpatient services ($ millions) (required)]]/Table2[[#This Row],[Simulated Medicare allowed amount for facility inpatient and outpatient services ($ millions) (required)]],"")</f>
        <v/>
      </c>
    </row>
    <row r="1415" spans="1:9">
      <c r="A1415" s="332"/>
      <c r="B1415" s="332"/>
      <c r="C1415" s="332"/>
      <c r="D1415" s="332"/>
      <c r="E1415" s="332"/>
      <c r="F1415" s="333"/>
      <c r="G1415" s="334"/>
      <c r="H1415" s="336"/>
      <c r="I1415" s="389" t="str">
        <f>IFERROR(Table2[[#This Row],[Total private allowed amount for facility inpatient and outpatient services ($ millions) (required)]]/Table2[[#This Row],[Simulated Medicare allowed amount for facility inpatient and outpatient services ($ millions) (required)]],"")</f>
        <v/>
      </c>
    </row>
    <row r="1416" spans="1:9">
      <c r="A1416" s="332"/>
      <c r="B1416" s="332"/>
      <c r="C1416" s="332"/>
      <c r="D1416" s="332"/>
      <c r="E1416" s="332"/>
      <c r="F1416" s="333"/>
      <c r="G1416" s="334"/>
      <c r="H1416" s="334"/>
      <c r="I1416" s="389" t="str">
        <f>IFERROR(Table2[[#This Row],[Total private allowed amount for facility inpatient and outpatient services ($ millions) (required)]]/Table2[[#This Row],[Simulated Medicare allowed amount for facility inpatient and outpatient services ($ millions) (required)]],"")</f>
        <v/>
      </c>
    </row>
    <row r="1417" spans="1:9">
      <c r="A1417" s="332"/>
      <c r="B1417" s="332"/>
      <c r="C1417" s="332"/>
      <c r="D1417" s="332"/>
      <c r="E1417" s="332"/>
      <c r="F1417" s="333"/>
      <c r="G1417" s="334"/>
      <c r="H1417" s="334"/>
      <c r="I1417" s="389" t="str">
        <f>IFERROR(Table2[[#This Row],[Total private allowed amount for facility inpatient and outpatient services ($ millions) (required)]]/Table2[[#This Row],[Simulated Medicare allowed amount for facility inpatient and outpatient services ($ millions) (required)]],"")</f>
        <v/>
      </c>
    </row>
    <row r="1418" spans="1:9">
      <c r="A1418" s="332"/>
      <c r="B1418" s="332"/>
      <c r="C1418" s="332"/>
      <c r="D1418" s="332"/>
      <c r="E1418" s="332"/>
      <c r="F1418" s="333"/>
      <c r="G1418" s="334"/>
      <c r="H1418" s="334"/>
      <c r="I1418" s="389" t="str">
        <f>IFERROR(Table2[[#This Row],[Total private allowed amount for facility inpatient and outpatient services ($ millions) (required)]]/Table2[[#This Row],[Simulated Medicare allowed amount for facility inpatient and outpatient services ($ millions) (required)]],"")</f>
        <v/>
      </c>
    </row>
    <row r="1419" spans="1:9">
      <c r="A1419" s="332"/>
      <c r="B1419" s="332"/>
      <c r="C1419" s="332"/>
      <c r="D1419" s="332"/>
      <c r="E1419" s="332"/>
      <c r="F1419" s="333"/>
      <c r="G1419" s="336"/>
      <c r="H1419" s="336"/>
      <c r="I1419" s="389" t="str">
        <f>IFERROR(Table2[[#This Row],[Total private allowed amount for facility inpatient and outpatient services ($ millions) (required)]]/Table2[[#This Row],[Simulated Medicare allowed amount for facility inpatient and outpatient services ($ millions) (required)]],"")</f>
        <v/>
      </c>
    </row>
    <row r="1420" spans="1:9">
      <c r="A1420" s="332"/>
      <c r="B1420" s="332"/>
      <c r="C1420" s="332"/>
      <c r="D1420" s="332"/>
      <c r="E1420" s="332"/>
      <c r="F1420" s="333"/>
      <c r="G1420" s="334"/>
      <c r="H1420" s="335"/>
      <c r="I1420" s="389" t="str">
        <f>IFERROR(Table2[[#This Row],[Total private allowed amount for facility inpatient and outpatient services ($ millions) (required)]]/Table2[[#This Row],[Simulated Medicare allowed amount for facility inpatient and outpatient services ($ millions) (required)]],"")</f>
        <v/>
      </c>
    </row>
    <row r="1421" spans="1:9">
      <c r="A1421" s="332"/>
      <c r="B1421" s="332"/>
      <c r="C1421" s="332"/>
      <c r="D1421" s="332"/>
      <c r="E1421" s="332"/>
      <c r="F1421" s="333"/>
      <c r="G1421" s="336"/>
      <c r="H1421" s="336"/>
      <c r="I1421" s="389" t="str">
        <f>IFERROR(Table2[[#This Row],[Total private allowed amount for facility inpatient and outpatient services ($ millions) (required)]]/Table2[[#This Row],[Simulated Medicare allowed amount for facility inpatient and outpatient services ($ millions) (required)]],"")</f>
        <v/>
      </c>
    </row>
    <row r="1422" spans="1:9">
      <c r="A1422" s="332"/>
      <c r="B1422" s="332"/>
      <c r="C1422" s="332"/>
      <c r="D1422" s="332"/>
      <c r="E1422" s="332"/>
      <c r="F1422" s="333"/>
      <c r="G1422" s="336"/>
      <c r="H1422" s="336"/>
      <c r="I1422" s="389" t="str">
        <f>IFERROR(Table2[[#This Row],[Total private allowed amount for facility inpatient and outpatient services ($ millions) (required)]]/Table2[[#This Row],[Simulated Medicare allowed amount for facility inpatient and outpatient services ($ millions) (required)]],"")</f>
        <v/>
      </c>
    </row>
    <row r="1423" spans="1:9">
      <c r="A1423" s="332"/>
      <c r="B1423" s="332"/>
      <c r="C1423" s="332"/>
      <c r="D1423" s="332"/>
      <c r="E1423" s="332"/>
      <c r="F1423" s="333"/>
      <c r="G1423" s="336"/>
      <c r="H1423" s="336"/>
      <c r="I1423" s="389" t="str">
        <f>IFERROR(Table2[[#This Row],[Total private allowed amount for facility inpatient and outpatient services ($ millions) (required)]]/Table2[[#This Row],[Simulated Medicare allowed amount for facility inpatient and outpatient services ($ millions) (required)]],"")</f>
        <v/>
      </c>
    </row>
    <row r="1424" spans="1:9" hidden="1">
      <c r="A1424" s="50">
        <v>171301</v>
      </c>
      <c r="B1424" s="50" t="s">
        <v>1018</v>
      </c>
      <c r="C1424" s="50" t="s">
        <v>1019</v>
      </c>
      <c r="D1424" s="50" t="s">
        <v>1020</v>
      </c>
      <c r="E1424" s="50" t="s">
        <v>253</v>
      </c>
      <c r="F1424" s="51" t="s">
        <v>74</v>
      </c>
      <c r="G1424" s="52" t="s">
        <v>254</v>
      </c>
      <c r="H1424" s="52" t="s">
        <v>254</v>
      </c>
      <c r="I142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25" spans="1:9" hidden="1">
      <c r="A1425" s="50">
        <v>171307</v>
      </c>
      <c r="B1425" s="50" t="s">
        <v>1021</v>
      </c>
      <c r="C1425" s="50" t="s">
        <v>1022</v>
      </c>
      <c r="D1425" s="50" t="s">
        <v>1020</v>
      </c>
      <c r="E1425" s="50" t="s">
        <v>375</v>
      </c>
      <c r="F1425" s="51" t="s">
        <v>74</v>
      </c>
      <c r="G1425" s="52" t="s">
        <v>254</v>
      </c>
      <c r="H1425" s="52" t="s">
        <v>254</v>
      </c>
      <c r="I142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26" spans="1:9" hidden="1">
      <c r="A1426" s="50">
        <v>171308</v>
      </c>
      <c r="B1426" s="50" t="s">
        <v>1023</v>
      </c>
      <c r="C1426" s="50" t="s">
        <v>1024</v>
      </c>
      <c r="D1426" s="50" t="s">
        <v>1020</v>
      </c>
      <c r="E1426" s="50" t="s">
        <v>327</v>
      </c>
      <c r="F1426" s="51" t="s">
        <v>74</v>
      </c>
      <c r="G1426" s="52" t="s">
        <v>254</v>
      </c>
      <c r="H1426" s="52" t="s">
        <v>254</v>
      </c>
      <c r="I142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27" spans="1:9" hidden="1">
      <c r="A1427" s="50">
        <v>171309</v>
      </c>
      <c r="B1427" s="50" t="s">
        <v>1025</v>
      </c>
      <c r="C1427" s="50" t="s">
        <v>1026</v>
      </c>
      <c r="D1427" s="50" t="s">
        <v>1020</v>
      </c>
      <c r="E1427" s="50" t="s">
        <v>253</v>
      </c>
      <c r="F1427" s="51" t="s">
        <v>74</v>
      </c>
      <c r="G1427" s="52" t="s">
        <v>254</v>
      </c>
      <c r="H1427" s="52" t="s">
        <v>254</v>
      </c>
      <c r="I142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28" spans="1:9" hidden="1">
      <c r="A1428" s="50">
        <v>171310</v>
      </c>
      <c r="B1428" s="50" t="s">
        <v>1027</v>
      </c>
      <c r="C1428" s="50" t="s">
        <v>1028</v>
      </c>
      <c r="D1428" s="50" t="s">
        <v>1020</v>
      </c>
      <c r="E1428" s="50" t="s">
        <v>253</v>
      </c>
      <c r="F1428" s="51" t="s">
        <v>74</v>
      </c>
      <c r="G1428" s="52" t="s">
        <v>254</v>
      </c>
      <c r="H1428" s="52" t="s">
        <v>254</v>
      </c>
      <c r="I142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29" spans="1:9" hidden="1">
      <c r="A1429" s="50">
        <v>171311</v>
      </c>
      <c r="B1429" s="50" t="s">
        <v>1029</v>
      </c>
      <c r="C1429" s="50" t="s">
        <v>1030</v>
      </c>
      <c r="D1429" s="50" t="s">
        <v>1020</v>
      </c>
      <c r="E1429" s="50" t="s">
        <v>253</v>
      </c>
      <c r="F1429" s="51" t="s">
        <v>74</v>
      </c>
      <c r="G1429" s="52" t="s">
        <v>254</v>
      </c>
      <c r="H1429" s="52" t="s">
        <v>254</v>
      </c>
      <c r="I142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30" spans="1:9" hidden="1">
      <c r="A1430" s="50">
        <v>171313</v>
      </c>
      <c r="B1430" s="50" t="s">
        <v>1031</v>
      </c>
      <c r="C1430" s="50" t="s">
        <v>1032</v>
      </c>
      <c r="D1430" s="50" t="s">
        <v>1020</v>
      </c>
      <c r="E1430" s="50" t="s">
        <v>253</v>
      </c>
      <c r="F1430" s="51" t="s">
        <v>74</v>
      </c>
      <c r="G1430" s="53">
        <v>0.21</v>
      </c>
      <c r="H1430" s="53">
        <v>0.17</v>
      </c>
      <c r="I143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1.2352941176470587</v>
      </c>
    </row>
    <row r="1431" spans="1:9" hidden="1">
      <c r="A1431" s="50">
        <v>171315</v>
      </c>
      <c r="B1431" s="50" t="s">
        <v>1033</v>
      </c>
      <c r="C1431" s="50" t="s">
        <v>1034</v>
      </c>
      <c r="D1431" s="50" t="s">
        <v>1020</v>
      </c>
      <c r="E1431" s="50" t="s">
        <v>253</v>
      </c>
      <c r="F1431" s="51" t="s">
        <v>74</v>
      </c>
      <c r="G1431" s="52" t="s">
        <v>254</v>
      </c>
      <c r="H1431" s="52" t="s">
        <v>254</v>
      </c>
      <c r="I143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32" spans="1:9" hidden="1">
      <c r="A1432" s="50">
        <v>171316</v>
      </c>
      <c r="B1432" s="50" t="s">
        <v>1035</v>
      </c>
      <c r="C1432" s="50" t="s">
        <v>1036</v>
      </c>
      <c r="D1432" s="50" t="s">
        <v>1020</v>
      </c>
      <c r="E1432" s="50" t="s">
        <v>1037</v>
      </c>
      <c r="F1432" s="51" t="s">
        <v>74</v>
      </c>
      <c r="G1432" s="52" t="s">
        <v>254</v>
      </c>
      <c r="H1432" s="52" t="s">
        <v>254</v>
      </c>
      <c r="I143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33" spans="1:9" hidden="1">
      <c r="A1433" s="50">
        <v>171317</v>
      </c>
      <c r="B1433" s="50" t="s">
        <v>1038</v>
      </c>
      <c r="C1433" s="50" t="s">
        <v>1039</v>
      </c>
      <c r="D1433" s="50" t="s">
        <v>1020</v>
      </c>
      <c r="E1433" s="50" t="s">
        <v>253</v>
      </c>
      <c r="F1433" s="51" t="s">
        <v>74</v>
      </c>
      <c r="G1433" s="52" t="s">
        <v>254</v>
      </c>
      <c r="H1433" s="52" t="s">
        <v>254</v>
      </c>
      <c r="I143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34" spans="1:9" hidden="1">
      <c r="A1434" s="50">
        <v>171318</v>
      </c>
      <c r="B1434" s="50" t="s">
        <v>1040</v>
      </c>
      <c r="C1434" s="50" t="s">
        <v>1041</v>
      </c>
      <c r="D1434" s="50" t="s">
        <v>1020</v>
      </c>
      <c r="E1434" s="50" t="s">
        <v>253</v>
      </c>
      <c r="F1434" s="51" t="s">
        <v>74</v>
      </c>
      <c r="G1434" s="52" t="s">
        <v>254</v>
      </c>
      <c r="H1434" s="52" t="s">
        <v>254</v>
      </c>
      <c r="I143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35" spans="1:9" hidden="1">
      <c r="A1435" s="50">
        <v>171319</v>
      </c>
      <c r="B1435" s="50" t="s">
        <v>1042</v>
      </c>
      <c r="C1435" s="50" t="s">
        <v>1043</v>
      </c>
      <c r="D1435" s="50" t="s">
        <v>1020</v>
      </c>
      <c r="E1435" s="50" t="s">
        <v>253</v>
      </c>
      <c r="F1435" s="51" t="s">
        <v>74</v>
      </c>
      <c r="G1435" s="52" t="s">
        <v>254</v>
      </c>
      <c r="H1435" s="52" t="s">
        <v>254</v>
      </c>
      <c r="I143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36" spans="1:9" hidden="1">
      <c r="A1436" s="50">
        <v>171321</v>
      </c>
      <c r="B1436" s="50" t="s">
        <v>1044</v>
      </c>
      <c r="C1436" s="50" t="s">
        <v>1045</v>
      </c>
      <c r="D1436" s="50" t="s">
        <v>1020</v>
      </c>
      <c r="E1436" s="50" t="s">
        <v>253</v>
      </c>
      <c r="F1436" s="51" t="s">
        <v>74</v>
      </c>
      <c r="G1436" s="52" t="s">
        <v>254</v>
      </c>
      <c r="H1436" s="52" t="s">
        <v>254</v>
      </c>
      <c r="I143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37" spans="1:9" hidden="1">
      <c r="A1437" s="50">
        <v>171323</v>
      </c>
      <c r="B1437" s="50" t="s">
        <v>1046</v>
      </c>
      <c r="C1437" s="50" t="s">
        <v>1047</v>
      </c>
      <c r="D1437" s="50" t="s">
        <v>1020</v>
      </c>
      <c r="E1437" s="50" t="s">
        <v>253</v>
      </c>
      <c r="F1437" s="51" t="s">
        <v>74</v>
      </c>
      <c r="G1437" s="52" t="s">
        <v>254</v>
      </c>
      <c r="H1437" s="52" t="s">
        <v>254</v>
      </c>
      <c r="I143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38" spans="1:9" hidden="1">
      <c r="A1438" s="50">
        <v>171324</v>
      </c>
      <c r="B1438" s="50" t="s">
        <v>1048</v>
      </c>
      <c r="C1438" s="50" t="s">
        <v>1049</v>
      </c>
      <c r="D1438" s="50" t="s">
        <v>1020</v>
      </c>
      <c r="E1438" s="50" t="s">
        <v>253</v>
      </c>
      <c r="F1438" s="51" t="s">
        <v>74</v>
      </c>
      <c r="G1438" s="52" t="s">
        <v>254</v>
      </c>
      <c r="H1438" s="52" t="s">
        <v>254</v>
      </c>
      <c r="I143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39" spans="1:9" hidden="1">
      <c r="A1439" s="50">
        <v>171325</v>
      </c>
      <c r="B1439" s="50" t="s">
        <v>1050</v>
      </c>
      <c r="C1439" s="50" t="s">
        <v>1051</v>
      </c>
      <c r="D1439" s="50" t="s">
        <v>1020</v>
      </c>
      <c r="E1439" s="50" t="s">
        <v>253</v>
      </c>
      <c r="F1439" s="51" t="s">
        <v>74</v>
      </c>
      <c r="G1439" s="52" t="s">
        <v>254</v>
      </c>
      <c r="H1439" s="52" t="s">
        <v>254</v>
      </c>
      <c r="I143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0" spans="1:9" hidden="1">
      <c r="A1440" s="50">
        <v>171326</v>
      </c>
      <c r="B1440" s="50" t="s">
        <v>1052</v>
      </c>
      <c r="C1440" s="50" t="s">
        <v>1053</v>
      </c>
      <c r="D1440" s="50" t="s">
        <v>1020</v>
      </c>
      <c r="E1440" s="50" t="s">
        <v>253</v>
      </c>
      <c r="F1440" s="51" t="s">
        <v>74</v>
      </c>
      <c r="G1440" s="52" t="s">
        <v>254</v>
      </c>
      <c r="H1440" s="52" t="s">
        <v>254</v>
      </c>
      <c r="I144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1" spans="1:9" hidden="1">
      <c r="A1441" s="50">
        <v>171327</v>
      </c>
      <c r="B1441" s="50" t="s">
        <v>1054</v>
      </c>
      <c r="C1441" s="50" t="s">
        <v>1055</v>
      </c>
      <c r="D1441" s="50" t="s">
        <v>1020</v>
      </c>
      <c r="E1441" s="50" t="s">
        <v>253</v>
      </c>
      <c r="F1441" s="51" t="s">
        <v>74</v>
      </c>
      <c r="G1441" s="52" t="s">
        <v>254</v>
      </c>
      <c r="H1441" s="52" t="s">
        <v>254</v>
      </c>
      <c r="I14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2" spans="1:9" hidden="1">
      <c r="A1442" s="50">
        <v>171328</v>
      </c>
      <c r="B1442" s="50" t="s">
        <v>1056</v>
      </c>
      <c r="C1442" s="50" t="s">
        <v>1057</v>
      </c>
      <c r="D1442" s="50" t="s">
        <v>1020</v>
      </c>
      <c r="E1442" s="50" t="s">
        <v>253</v>
      </c>
      <c r="F1442" s="51" t="s">
        <v>74</v>
      </c>
      <c r="G1442" s="52" t="s">
        <v>254</v>
      </c>
      <c r="H1442" s="52" t="s">
        <v>254</v>
      </c>
      <c r="I144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3" spans="1:9" hidden="1">
      <c r="A1443" s="50">
        <v>171329</v>
      </c>
      <c r="B1443" s="50" t="s">
        <v>1058</v>
      </c>
      <c r="C1443" s="50" t="s">
        <v>1059</v>
      </c>
      <c r="D1443" s="50" t="s">
        <v>1020</v>
      </c>
      <c r="E1443" s="50" t="s">
        <v>253</v>
      </c>
      <c r="F1443" s="51" t="s">
        <v>74</v>
      </c>
      <c r="G1443" s="52" t="s">
        <v>254</v>
      </c>
      <c r="H1443" s="52" t="s">
        <v>254</v>
      </c>
      <c r="I144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4" spans="1:9" hidden="1">
      <c r="A1444" s="50">
        <v>171330</v>
      </c>
      <c r="B1444" s="50" t="s">
        <v>1060</v>
      </c>
      <c r="C1444" s="50" t="s">
        <v>1061</v>
      </c>
      <c r="D1444" s="50" t="s">
        <v>1020</v>
      </c>
      <c r="E1444" s="50" t="s">
        <v>253</v>
      </c>
      <c r="F1444" s="51" t="s">
        <v>74</v>
      </c>
      <c r="G1444" s="52" t="s">
        <v>254</v>
      </c>
      <c r="H1444" s="52" t="s">
        <v>254</v>
      </c>
      <c r="I144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5" spans="1:9" hidden="1">
      <c r="A1445" s="50">
        <v>171332</v>
      </c>
      <c r="B1445" s="50" t="s">
        <v>1062</v>
      </c>
      <c r="C1445" s="50" t="s">
        <v>851</v>
      </c>
      <c r="D1445" s="50" t="s">
        <v>1020</v>
      </c>
      <c r="E1445" s="50" t="s">
        <v>253</v>
      </c>
      <c r="F1445" s="51" t="s">
        <v>74</v>
      </c>
      <c r="G1445" s="52" t="s">
        <v>254</v>
      </c>
      <c r="H1445" s="52" t="s">
        <v>254</v>
      </c>
      <c r="I144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6" spans="1:9" hidden="1">
      <c r="A1446" s="50">
        <v>171333</v>
      </c>
      <c r="B1446" s="50" t="s">
        <v>1063</v>
      </c>
      <c r="C1446" s="50" t="s">
        <v>1064</v>
      </c>
      <c r="D1446" s="50" t="s">
        <v>1020</v>
      </c>
      <c r="E1446" s="50" t="s">
        <v>253</v>
      </c>
      <c r="F1446" s="51" t="s">
        <v>74</v>
      </c>
      <c r="G1446" s="52" t="s">
        <v>254</v>
      </c>
      <c r="H1446" s="52" t="s">
        <v>254</v>
      </c>
      <c r="I144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7" spans="1:9" hidden="1">
      <c r="A1447" s="50">
        <v>171334</v>
      </c>
      <c r="B1447" s="50" t="s">
        <v>1065</v>
      </c>
      <c r="C1447" s="50" t="s">
        <v>1066</v>
      </c>
      <c r="D1447" s="50" t="s">
        <v>1020</v>
      </c>
      <c r="E1447" s="50" t="s">
        <v>253</v>
      </c>
      <c r="F1447" s="51" t="s">
        <v>74</v>
      </c>
      <c r="G1447" s="52" t="s">
        <v>254</v>
      </c>
      <c r="H1447" s="52" t="s">
        <v>254</v>
      </c>
      <c r="I144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8" spans="1:9" hidden="1">
      <c r="A1448" s="50">
        <v>171335</v>
      </c>
      <c r="B1448" s="50" t="s">
        <v>1067</v>
      </c>
      <c r="C1448" s="50" t="s">
        <v>1068</v>
      </c>
      <c r="D1448" s="50" t="s">
        <v>1020</v>
      </c>
      <c r="E1448" s="50" t="s">
        <v>375</v>
      </c>
      <c r="F1448" s="51" t="s">
        <v>74</v>
      </c>
      <c r="G1448" s="52" t="s">
        <v>254</v>
      </c>
      <c r="H1448" s="52" t="s">
        <v>254</v>
      </c>
      <c r="I144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49" spans="1:9" hidden="1">
      <c r="A1449" s="50">
        <v>171336</v>
      </c>
      <c r="B1449" s="50" t="s">
        <v>1069</v>
      </c>
      <c r="C1449" s="50" t="s">
        <v>1070</v>
      </c>
      <c r="D1449" s="50" t="s">
        <v>1020</v>
      </c>
      <c r="E1449" s="50" t="s">
        <v>253</v>
      </c>
      <c r="F1449" s="51" t="s">
        <v>74</v>
      </c>
      <c r="G1449" s="52" t="s">
        <v>254</v>
      </c>
      <c r="H1449" s="52" t="s">
        <v>254</v>
      </c>
      <c r="I144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50" spans="1:9" hidden="1">
      <c r="A1450" s="50">
        <v>171337</v>
      </c>
      <c r="B1450" s="50" t="s">
        <v>1071</v>
      </c>
      <c r="C1450" s="50" t="s">
        <v>1072</v>
      </c>
      <c r="D1450" s="50" t="s">
        <v>1020</v>
      </c>
      <c r="E1450" s="50" t="s">
        <v>263</v>
      </c>
      <c r="F1450" s="51" t="s">
        <v>74</v>
      </c>
      <c r="G1450" s="52" t="s">
        <v>254</v>
      </c>
      <c r="H1450" s="52" t="s">
        <v>254</v>
      </c>
      <c r="I145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51" spans="1:9" hidden="1">
      <c r="A1451" s="50">
        <v>171338</v>
      </c>
      <c r="B1451" s="50" t="s">
        <v>1073</v>
      </c>
      <c r="C1451" s="50" t="s">
        <v>1074</v>
      </c>
      <c r="D1451" s="50" t="s">
        <v>1020</v>
      </c>
      <c r="E1451" s="50" t="s">
        <v>253</v>
      </c>
      <c r="F1451" s="51" t="s">
        <v>74</v>
      </c>
      <c r="G1451" s="52" t="s">
        <v>254</v>
      </c>
      <c r="H1451" s="52" t="s">
        <v>254</v>
      </c>
      <c r="I145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52" spans="1:9" hidden="1">
      <c r="A1452" s="50">
        <v>171339</v>
      </c>
      <c r="B1452" s="50" t="s">
        <v>1075</v>
      </c>
      <c r="C1452" s="50" t="s">
        <v>706</v>
      </c>
      <c r="D1452" s="50" t="s">
        <v>1020</v>
      </c>
      <c r="E1452" s="50" t="s">
        <v>253</v>
      </c>
      <c r="F1452" s="51" t="s">
        <v>74</v>
      </c>
      <c r="G1452" s="52" t="s">
        <v>254</v>
      </c>
      <c r="H1452" s="52" t="s">
        <v>254</v>
      </c>
      <c r="I145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53" spans="1:9" hidden="1">
      <c r="A1453" s="50">
        <v>171340</v>
      </c>
      <c r="B1453" s="50" t="s">
        <v>1076</v>
      </c>
      <c r="C1453" s="50" t="s">
        <v>1077</v>
      </c>
      <c r="D1453" s="50" t="s">
        <v>1020</v>
      </c>
      <c r="E1453" s="50" t="s">
        <v>253</v>
      </c>
      <c r="F1453" s="51" t="s">
        <v>74</v>
      </c>
      <c r="G1453" s="52" t="s">
        <v>254</v>
      </c>
      <c r="H1453" s="52" t="s">
        <v>254</v>
      </c>
      <c r="I145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54" spans="1:9" hidden="1">
      <c r="A1454" s="50">
        <v>171341</v>
      </c>
      <c r="B1454" s="50" t="s">
        <v>1078</v>
      </c>
      <c r="C1454" s="50" t="s">
        <v>1079</v>
      </c>
      <c r="D1454" s="50" t="s">
        <v>1020</v>
      </c>
      <c r="E1454" s="50" t="s">
        <v>253</v>
      </c>
      <c r="F1454" s="51" t="s">
        <v>74</v>
      </c>
      <c r="G1454" s="53">
        <v>0.24</v>
      </c>
      <c r="H1454" s="53">
        <v>0.21</v>
      </c>
      <c r="I145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1.1428571428571428</v>
      </c>
    </row>
    <row r="1455" spans="1:9" hidden="1">
      <c r="A1455" s="50">
        <v>171342</v>
      </c>
      <c r="B1455" s="50" t="s">
        <v>1080</v>
      </c>
      <c r="C1455" s="50" t="s">
        <v>1081</v>
      </c>
      <c r="D1455" s="50" t="s">
        <v>1020</v>
      </c>
      <c r="E1455" s="50" t="s">
        <v>253</v>
      </c>
      <c r="F1455" s="51" t="s">
        <v>74</v>
      </c>
      <c r="G1455" s="52" t="s">
        <v>254</v>
      </c>
      <c r="H1455" s="52" t="s">
        <v>254</v>
      </c>
      <c r="I145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56" spans="1:9" hidden="1">
      <c r="A1456" s="50">
        <v>171343</v>
      </c>
      <c r="B1456" s="50" t="s">
        <v>1082</v>
      </c>
      <c r="C1456" s="50" t="s">
        <v>1083</v>
      </c>
      <c r="D1456" s="50" t="s">
        <v>1020</v>
      </c>
      <c r="E1456" s="50" t="s">
        <v>253</v>
      </c>
      <c r="F1456" s="51" t="s">
        <v>74</v>
      </c>
      <c r="G1456" s="52" t="s">
        <v>254</v>
      </c>
      <c r="H1456" s="52" t="s">
        <v>254</v>
      </c>
      <c r="I14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57" spans="1:9" hidden="1">
      <c r="A1457" s="50">
        <v>171344</v>
      </c>
      <c r="B1457" s="50" t="s">
        <v>1084</v>
      </c>
      <c r="C1457" s="50" t="s">
        <v>1085</v>
      </c>
      <c r="D1457" s="50" t="s">
        <v>1020</v>
      </c>
      <c r="E1457" s="50" t="s">
        <v>494</v>
      </c>
      <c r="F1457" s="51" t="s">
        <v>74</v>
      </c>
      <c r="G1457" s="52" t="s">
        <v>254</v>
      </c>
      <c r="H1457" s="52" t="s">
        <v>254</v>
      </c>
      <c r="I14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58" spans="1:9" hidden="1">
      <c r="A1458" s="50">
        <v>171345</v>
      </c>
      <c r="B1458" s="50" t="s">
        <v>1086</v>
      </c>
      <c r="C1458" s="50" t="s">
        <v>1087</v>
      </c>
      <c r="D1458" s="50" t="s">
        <v>1020</v>
      </c>
      <c r="E1458" s="50" t="s">
        <v>1088</v>
      </c>
      <c r="F1458" s="51" t="s">
        <v>74</v>
      </c>
      <c r="G1458" s="52" t="s">
        <v>254</v>
      </c>
      <c r="H1458" s="52" t="s">
        <v>254</v>
      </c>
      <c r="I14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59" spans="1:9" hidden="1">
      <c r="A1459" s="50">
        <v>171346</v>
      </c>
      <c r="B1459" s="50" t="s">
        <v>1089</v>
      </c>
      <c r="C1459" s="50" t="s">
        <v>1090</v>
      </c>
      <c r="D1459" s="50" t="s">
        <v>1020</v>
      </c>
      <c r="E1459" s="50" t="s">
        <v>253</v>
      </c>
      <c r="F1459" s="51" t="s">
        <v>74</v>
      </c>
      <c r="G1459" s="52" t="s">
        <v>254</v>
      </c>
      <c r="H1459" s="52" t="s">
        <v>254</v>
      </c>
      <c r="I14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0" spans="1:9" hidden="1">
      <c r="A1460" s="50">
        <v>171347</v>
      </c>
      <c r="B1460" s="50" t="s">
        <v>1091</v>
      </c>
      <c r="C1460" s="50" t="s">
        <v>1092</v>
      </c>
      <c r="D1460" s="50" t="s">
        <v>1020</v>
      </c>
      <c r="E1460" s="50" t="s">
        <v>253</v>
      </c>
      <c r="F1460" s="51" t="s">
        <v>74</v>
      </c>
      <c r="G1460" s="52" t="s">
        <v>254</v>
      </c>
      <c r="H1460" s="52" t="s">
        <v>254</v>
      </c>
      <c r="I14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1" spans="1:9" hidden="1">
      <c r="A1461" s="50">
        <v>171348</v>
      </c>
      <c r="B1461" s="50" t="s">
        <v>1093</v>
      </c>
      <c r="C1461" s="50" t="s">
        <v>1094</v>
      </c>
      <c r="D1461" s="50" t="s">
        <v>1020</v>
      </c>
      <c r="E1461" s="50" t="s">
        <v>253</v>
      </c>
      <c r="F1461" s="51" t="s">
        <v>74</v>
      </c>
      <c r="G1461" s="52" t="s">
        <v>254</v>
      </c>
      <c r="H1461" s="52" t="s">
        <v>254</v>
      </c>
      <c r="I14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2" spans="1:9" hidden="1">
      <c r="A1462" s="50">
        <v>171349</v>
      </c>
      <c r="B1462" s="50" t="s">
        <v>1095</v>
      </c>
      <c r="C1462" s="50" t="s">
        <v>1096</v>
      </c>
      <c r="D1462" s="50" t="s">
        <v>1020</v>
      </c>
      <c r="E1462" s="50" t="s">
        <v>1097</v>
      </c>
      <c r="F1462" s="51" t="s">
        <v>74</v>
      </c>
      <c r="G1462" s="52" t="s">
        <v>254</v>
      </c>
      <c r="H1462" s="52" t="s">
        <v>254</v>
      </c>
      <c r="I14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3" spans="1:9" hidden="1">
      <c r="A1463" s="50">
        <v>171350</v>
      </c>
      <c r="B1463" s="50" t="s">
        <v>1098</v>
      </c>
      <c r="C1463" s="50" t="s">
        <v>1099</v>
      </c>
      <c r="D1463" s="50" t="s">
        <v>1020</v>
      </c>
      <c r="E1463" s="50" t="s">
        <v>253</v>
      </c>
      <c r="F1463" s="51" t="s">
        <v>74</v>
      </c>
      <c r="G1463" s="52" t="s">
        <v>254</v>
      </c>
      <c r="H1463" s="52" t="s">
        <v>254</v>
      </c>
      <c r="I14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4" spans="1:9" hidden="1">
      <c r="A1464" s="50">
        <v>171351</v>
      </c>
      <c r="B1464" s="50" t="s">
        <v>250</v>
      </c>
      <c r="C1464" s="50" t="s">
        <v>581</v>
      </c>
      <c r="D1464" s="50" t="s">
        <v>1020</v>
      </c>
      <c r="E1464" s="50" t="s">
        <v>253</v>
      </c>
      <c r="F1464" s="51" t="s">
        <v>74</v>
      </c>
      <c r="G1464" s="52" t="s">
        <v>254</v>
      </c>
      <c r="H1464" s="52" t="s">
        <v>254</v>
      </c>
      <c r="I14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5" spans="1:9" hidden="1">
      <c r="A1465" s="50">
        <v>171353</v>
      </c>
      <c r="B1465" s="50" t="s">
        <v>1100</v>
      </c>
      <c r="C1465" s="50" t="s">
        <v>1101</v>
      </c>
      <c r="D1465" s="50" t="s">
        <v>1020</v>
      </c>
      <c r="E1465" s="50" t="s">
        <v>253</v>
      </c>
      <c r="F1465" s="51" t="s">
        <v>74</v>
      </c>
      <c r="G1465" s="52" t="s">
        <v>254</v>
      </c>
      <c r="H1465" s="52" t="s">
        <v>254</v>
      </c>
      <c r="I14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6" spans="1:9" hidden="1">
      <c r="A1466" s="50">
        <v>171354</v>
      </c>
      <c r="B1466" s="50" t="s">
        <v>1102</v>
      </c>
      <c r="C1466" s="50" t="s">
        <v>1103</v>
      </c>
      <c r="D1466" s="50" t="s">
        <v>1020</v>
      </c>
      <c r="E1466" s="50" t="s">
        <v>253</v>
      </c>
      <c r="F1466" s="51" t="s">
        <v>74</v>
      </c>
      <c r="G1466" s="52" t="s">
        <v>254</v>
      </c>
      <c r="H1466" s="52" t="s">
        <v>254</v>
      </c>
      <c r="I14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7" spans="1:9" hidden="1">
      <c r="A1467" s="50">
        <v>171355</v>
      </c>
      <c r="B1467" s="50" t="s">
        <v>1104</v>
      </c>
      <c r="C1467" s="50" t="s">
        <v>1105</v>
      </c>
      <c r="D1467" s="50" t="s">
        <v>1020</v>
      </c>
      <c r="E1467" s="50" t="s">
        <v>253</v>
      </c>
      <c r="F1467" s="51" t="s">
        <v>74</v>
      </c>
      <c r="G1467" s="52" t="s">
        <v>254</v>
      </c>
      <c r="H1467" s="52" t="s">
        <v>254</v>
      </c>
      <c r="I14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8" spans="1:9" hidden="1">
      <c r="A1468" s="50">
        <v>171356</v>
      </c>
      <c r="B1468" s="50" t="s">
        <v>1106</v>
      </c>
      <c r="C1468" s="50" t="s">
        <v>1107</v>
      </c>
      <c r="D1468" s="50" t="s">
        <v>1020</v>
      </c>
      <c r="E1468" s="50" t="s">
        <v>494</v>
      </c>
      <c r="F1468" s="51" t="s">
        <v>74</v>
      </c>
      <c r="G1468" s="52" t="s">
        <v>254</v>
      </c>
      <c r="H1468" s="52" t="s">
        <v>254</v>
      </c>
      <c r="I14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69" spans="1:9" hidden="1">
      <c r="A1469" s="50">
        <v>171357</v>
      </c>
      <c r="B1469" s="50" t="s">
        <v>1108</v>
      </c>
      <c r="C1469" s="50" t="s">
        <v>753</v>
      </c>
      <c r="D1469" s="50" t="s">
        <v>1020</v>
      </c>
      <c r="E1469" s="50" t="s">
        <v>253</v>
      </c>
      <c r="F1469" s="51" t="s">
        <v>74</v>
      </c>
      <c r="G1469" s="52" t="s">
        <v>254</v>
      </c>
      <c r="H1469" s="52" t="s">
        <v>254</v>
      </c>
      <c r="I14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70" spans="1:9" hidden="1">
      <c r="A1470" s="50">
        <v>171358</v>
      </c>
      <c r="B1470" s="50" t="s">
        <v>1109</v>
      </c>
      <c r="C1470" s="50" t="s">
        <v>1110</v>
      </c>
      <c r="D1470" s="50" t="s">
        <v>1020</v>
      </c>
      <c r="E1470" s="50" t="s">
        <v>1097</v>
      </c>
      <c r="F1470" s="51" t="s">
        <v>74</v>
      </c>
      <c r="G1470" s="52" t="s">
        <v>254</v>
      </c>
      <c r="H1470" s="52" t="s">
        <v>254</v>
      </c>
      <c r="I14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71" spans="1:9" hidden="1">
      <c r="A1471" s="50">
        <v>171359</v>
      </c>
      <c r="B1471" s="50" t="s">
        <v>1111</v>
      </c>
      <c r="C1471" s="50" t="s">
        <v>1112</v>
      </c>
      <c r="D1471" s="50" t="s">
        <v>1020</v>
      </c>
      <c r="E1471" s="50" t="s">
        <v>494</v>
      </c>
      <c r="F1471" s="51" t="s">
        <v>74</v>
      </c>
      <c r="G1471" s="52" t="s">
        <v>254</v>
      </c>
      <c r="H1471" s="52" t="s">
        <v>254</v>
      </c>
      <c r="I14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72" spans="1:9" hidden="1">
      <c r="A1472" s="50">
        <v>171360</v>
      </c>
      <c r="B1472" s="50" t="s">
        <v>1113</v>
      </c>
      <c r="C1472" s="50" t="s">
        <v>732</v>
      </c>
      <c r="D1472" s="50" t="s">
        <v>1020</v>
      </c>
      <c r="E1472" s="50" t="s">
        <v>253</v>
      </c>
      <c r="F1472" s="51" t="s">
        <v>74</v>
      </c>
      <c r="G1472" s="52" t="s">
        <v>254</v>
      </c>
      <c r="H1472" s="52" t="s">
        <v>254</v>
      </c>
      <c r="I14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73" spans="1:9" hidden="1">
      <c r="A1473" s="50">
        <v>171361</v>
      </c>
      <c r="B1473" s="50" t="s">
        <v>1114</v>
      </c>
      <c r="C1473" s="50" t="s">
        <v>1115</v>
      </c>
      <c r="D1473" s="50" t="s">
        <v>1020</v>
      </c>
      <c r="E1473" s="50" t="s">
        <v>253</v>
      </c>
      <c r="F1473" s="51" t="s">
        <v>74</v>
      </c>
      <c r="G1473" s="52" t="s">
        <v>254</v>
      </c>
      <c r="H1473" s="52" t="s">
        <v>254</v>
      </c>
      <c r="I14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74" spans="1:9" hidden="1">
      <c r="A1474" s="50">
        <v>171362</v>
      </c>
      <c r="B1474" s="50" t="s">
        <v>1116</v>
      </c>
      <c r="C1474" s="50" t="s">
        <v>1117</v>
      </c>
      <c r="D1474" s="50" t="s">
        <v>1020</v>
      </c>
      <c r="E1474" s="50" t="s">
        <v>253</v>
      </c>
      <c r="F1474" s="51" t="s">
        <v>74</v>
      </c>
      <c r="G1474" s="53">
        <v>0.28000000000000003</v>
      </c>
      <c r="H1474" s="53">
        <v>0.26</v>
      </c>
      <c r="I147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1.0769230769230771</v>
      </c>
    </row>
    <row r="1475" spans="1:9" hidden="1">
      <c r="A1475" s="50">
        <v>171363</v>
      </c>
      <c r="B1475" s="50" t="s">
        <v>1118</v>
      </c>
      <c r="C1475" s="50" t="s">
        <v>1119</v>
      </c>
      <c r="D1475" s="50" t="s">
        <v>1020</v>
      </c>
      <c r="E1475" s="50" t="s">
        <v>253</v>
      </c>
      <c r="F1475" s="51" t="s">
        <v>74</v>
      </c>
      <c r="G1475" s="52" t="s">
        <v>254</v>
      </c>
      <c r="H1475" s="52" t="s">
        <v>254</v>
      </c>
      <c r="I14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76" spans="1:9" hidden="1">
      <c r="A1476" s="50">
        <v>171365</v>
      </c>
      <c r="B1476" s="50" t="s">
        <v>1120</v>
      </c>
      <c r="C1476" s="50" t="s">
        <v>1121</v>
      </c>
      <c r="D1476" s="50" t="s">
        <v>1020</v>
      </c>
      <c r="E1476" s="50" t="s">
        <v>253</v>
      </c>
      <c r="F1476" s="51" t="s">
        <v>74</v>
      </c>
      <c r="G1476" s="52" t="s">
        <v>254</v>
      </c>
      <c r="H1476" s="52" t="s">
        <v>254</v>
      </c>
      <c r="I14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77" spans="1:9" hidden="1">
      <c r="A1477" s="50">
        <v>171367</v>
      </c>
      <c r="B1477" s="50" t="s">
        <v>1122</v>
      </c>
      <c r="C1477" s="50" t="s">
        <v>1123</v>
      </c>
      <c r="D1477" s="50" t="s">
        <v>1020</v>
      </c>
      <c r="E1477" s="50" t="s">
        <v>253</v>
      </c>
      <c r="F1477" s="51" t="s">
        <v>74</v>
      </c>
      <c r="G1477" s="52" t="s">
        <v>254</v>
      </c>
      <c r="H1477" s="52" t="s">
        <v>254</v>
      </c>
      <c r="I14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78" spans="1:9" hidden="1">
      <c r="A1478" s="50">
        <v>171368</v>
      </c>
      <c r="B1478" s="50" t="s">
        <v>1124</v>
      </c>
      <c r="C1478" s="50" t="s">
        <v>1125</v>
      </c>
      <c r="D1478" s="50" t="s">
        <v>1020</v>
      </c>
      <c r="E1478" s="50" t="s">
        <v>253</v>
      </c>
      <c r="F1478" s="51" t="s">
        <v>74</v>
      </c>
      <c r="G1478" s="52" t="s">
        <v>254</v>
      </c>
      <c r="H1478" s="52" t="s">
        <v>254</v>
      </c>
      <c r="I14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79" spans="1:9" hidden="1">
      <c r="A1479" s="50">
        <v>171369</v>
      </c>
      <c r="B1479" s="50" t="s">
        <v>1126</v>
      </c>
      <c r="C1479" s="50" t="s">
        <v>1127</v>
      </c>
      <c r="D1479" s="50" t="s">
        <v>1020</v>
      </c>
      <c r="E1479" s="50" t="s">
        <v>253</v>
      </c>
      <c r="F1479" s="51" t="s">
        <v>74</v>
      </c>
      <c r="G1479" s="52" t="s">
        <v>254</v>
      </c>
      <c r="H1479" s="52" t="s">
        <v>254</v>
      </c>
      <c r="I14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0" spans="1:9" hidden="1">
      <c r="A1480" s="50">
        <v>171370</v>
      </c>
      <c r="B1480" s="50" t="s">
        <v>1128</v>
      </c>
      <c r="C1480" s="50" t="s">
        <v>1129</v>
      </c>
      <c r="D1480" s="50" t="s">
        <v>1020</v>
      </c>
      <c r="E1480" s="50" t="s">
        <v>375</v>
      </c>
      <c r="F1480" s="51" t="s">
        <v>74</v>
      </c>
      <c r="G1480" s="52" t="s">
        <v>254</v>
      </c>
      <c r="H1480" s="52" t="s">
        <v>254</v>
      </c>
      <c r="I14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1" spans="1:9" hidden="1">
      <c r="A1481" s="50">
        <v>171371</v>
      </c>
      <c r="B1481" s="50" t="s">
        <v>1130</v>
      </c>
      <c r="C1481" s="50" t="s">
        <v>1131</v>
      </c>
      <c r="D1481" s="50" t="s">
        <v>1020</v>
      </c>
      <c r="E1481" s="50" t="s">
        <v>253</v>
      </c>
      <c r="F1481" s="51" t="s">
        <v>74</v>
      </c>
      <c r="G1481" s="52" t="s">
        <v>254</v>
      </c>
      <c r="H1481" s="52" t="s">
        <v>254</v>
      </c>
      <c r="I14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2" spans="1:9" hidden="1">
      <c r="A1482" s="50">
        <v>171372</v>
      </c>
      <c r="B1482" s="50" t="s">
        <v>1132</v>
      </c>
      <c r="C1482" s="50" t="s">
        <v>1133</v>
      </c>
      <c r="D1482" s="50" t="s">
        <v>1020</v>
      </c>
      <c r="E1482" s="50" t="s">
        <v>253</v>
      </c>
      <c r="F1482" s="51" t="s">
        <v>74</v>
      </c>
      <c r="G1482" s="52" t="s">
        <v>254</v>
      </c>
      <c r="H1482" s="52" t="s">
        <v>254</v>
      </c>
      <c r="I14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3" spans="1:9" hidden="1">
      <c r="A1483" s="50">
        <v>171373</v>
      </c>
      <c r="B1483" s="50" t="s">
        <v>1134</v>
      </c>
      <c r="C1483" s="50" t="s">
        <v>1135</v>
      </c>
      <c r="D1483" s="50" t="s">
        <v>1020</v>
      </c>
      <c r="E1483" s="50" t="s">
        <v>1037</v>
      </c>
      <c r="F1483" s="51" t="s">
        <v>74</v>
      </c>
      <c r="G1483" s="52" t="s">
        <v>254</v>
      </c>
      <c r="H1483" s="52" t="s">
        <v>254</v>
      </c>
      <c r="I14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4" spans="1:9" hidden="1">
      <c r="A1484" s="50">
        <v>171374</v>
      </c>
      <c r="B1484" s="50" t="s">
        <v>1136</v>
      </c>
      <c r="C1484" s="50" t="s">
        <v>1137</v>
      </c>
      <c r="D1484" s="50" t="s">
        <v>1020</v>
      </c>
      <c r="E1484" s="50" t="s">
        <v>253</v>
      </c>
      <c r="F1484" s="51" t="s">
        <v>74</v>
      </c>
      <c r="G1484" s="52" t="s">
        <v>254</v>
      </c>
      <c r="H1484" s="52" t="s">
        <v>254</v>
      </c>
      <c r="I14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5" spans="1:9" hidden="1">
      <c r="A1485" s="50">
        <v>171375</v>
      </c>
      <c r="B1485" s="50" t="s">
        <v>1138</v>
      </c>
      <c r="C1485" s="50" t="s">
        <v>1139</v>
      </c>
      <c r="D1485" s="50" t="s">
        <v>1020</v>
      </c>
      <c r="E1485" s="50" t="s">
        <v>253</v>
      </c>
      <c r="F1485" s="51" t="s">
        <v>74</v>
      </c>
      <c r="G1485" s="52" t="s">
        <v>254</v>
      </c>
      <c r="H1485" s="52" t="s">
        <v>254</v>
      </c>
      <c r="I148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6" spans="1:9" hidden="1">
      <c r="A1486" s="50">
        <v>171376</v>
      </c>
      <c r="B1486" s="50" t="s">
        <v>1140</v>
      </c>
      <c r="C1486" s="50" t="s">
        <v>1141</v>
      </c>
      <c r="D1486" s="50" t="s">
        <v>1020</v>
      </c>
      <c r="E1486" s="50" t="s">
        <v>253</v>
      </c>
      <c r="F1486" s="51" t="s">
        <v>74</v>
      </c>
      <c r="G1486" s="52" t="s">
        <v>254</v>
      </c>
      <c r="H1486" s="52" t="s">
        <v>254</v>
      </c>
      <c r="I148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7" spans="1:9" hidden="1">
      <c r="A1487" s="50">
        <v>171377</v>
      </c>
      <c r="B1487" s="50" t="s">
        <v>1142</v>
      </c>
      <c r="C1487" s="50" t="s">
        <v>1143</v>
      </c>
      <c r="D1487" s="50" t="s">
        <v>1020</v>
      </c>
      <c r="E1487" s="50" t="s">
        <v>253</v>
      </c>
      <c r="F1487" s="51" t="s">
        <v>74</v>
      </c>
      <c r="G1487" s="52" t="s">
        <v>254</v>
      </c>
      <c r="H1487" s="52" t="s">
        <v>254</v>
      </c>
      <c r="I14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8" spans="1:9" hidden="1">
      <c r="A1488" s="50">
        <v>171378</v>
      </c>
      <c r="B1488" s="50" t="s">
        <v>1144</v>
      </c>
      <c r="C1488" s="50" t="s">
        <v>1145</v>
      </c>
      <c r="D1488" s="50" t="s">
        <v>1020</v>
      </c>
      <c r="E1488" s="50" t="s">
        <v>253</v>
      </c>
      <c r="F1488" s="51" t="s">
        <v>74</v>
      </c>
      <c r="G1488" s="52" t="s">
        <v>254</v>
      </c>
      <c r="H1488" s="52" t="s">
        <v>254</v>
      </c>
      <c r="I148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89" spans="1:9" hidden="1">
      <c r="A1489" s="50">
        <v>171379</v>
      </c>
      <c r="B1489" s="50" t="s">
        <v>1146</v>
      </c>
      <c r="C1489" s="50" t="s">
        <v>1147</v>
      </c>
      <c r="D1489" s="50" t="s">
        <v>1020</v>
      </c>
      <c r="E1489" s="50" t="s">
        <v>253</v>
      </c>
      <c r="F1489" s="51" t="s">
        <v>74</v>
      </c>
      <c r="G1489" s="52" t="s">
        <v>254</v>
      </c>
      <c r="H1489" s="52" t="s">
        <v>254</v>
      </c>
      <c r="I148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90" spans="1:9" hidden="1">
      <c r="A1490" s="50">
        <v>171380</v>
      </c>
      <c r="B1490" s="50" t="s">
        <v>1148</v>
      </c>
      <c r="C1490" s="50" t="s">
        <v>1149</v>
      </c>
      <c r="D1490" s="50" t="s">
        <v>1020</v>
      </c>
      <c r="E1490" s="50" t="s">
        <v>494</v>
      </c>
      <c r="F1490" s="51" t="s">
        <v>74</v>
      </c>
      <c r="G1490" s="53">
        <v>0.39</v>
      </c>
      <c r="H1490" s="53">
        <v>0.28999999999999998</v>
      </c>
      <c r="I149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1.3448275862068968</v>
      </c>
    </row>
    <row r="1491" spans="1:9" hidden="1">
      <c r="A1491" s="50">
        <v>171381</v>
      </c>
      <c r="B1491" s="50" t="s">
        <v>697</v>
      </c>
      <c r="C1491" s="50" t="s">
        <v>1150</v>
      </c>
      <c r="D1491" s="50" t="s">
        <v>1020</v>
      </c>
      <c r="E1491" s="50" t="s">
        <v>253</v>
      </c>
      <c r="F1491" s="51" t="s">
        <v>74</v>
      </c>
      <c r="G1491" s="52" t="s">
        <v>254</v>
      </c>
      <c r="H1491" s="52" t="s">
        <v>254</v>
      </c>
      <c r="I149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92" spans="1:9" hidden="1">
      <c r="A1492" s="50">
        <v>171382</v>
      </c>
      <c r="B1492" s="50" t="s">
        <v>1151</v>
      </c>
      <c r="C1492" s="50" t="s">
        <v>1152</v>
      </c>
      <c r="D1492" s="50" t="s">
        <v>1020</v>
      </c>
      <c r="E1492" s="50" t="s">
        <v>253</v>
      </c>
      <c r="F1492" s="51" t="s">
        <v>74</v>
      </c>
      <c r="G1492" s="52" t="s">
        <v>254</v>
      </c>
      <c r="H1492" s="52" t="s">
        <v>254</v>
      </c>
      <c r="I149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93" spans="1:9" hidden="1">
      <c r="A1493" s="50">
        <v>171383</v>
      </c>
      <c r="B1493" s="50" t="s">
        <v>1153</v>
      </c>
      <c r="C1493" s="50" t="s">
        <v>1154</v>
      </c>
      <c r="D1493" s="50" t="s">
        <v>1020</v>
      </c>
      <c r="E1493" s="50" t="s">
        <v>253</v>
      </c>
      <c r="F1493" s="51" t="s">
        <v>74</v>
      </c>
      <c r="G1493" s="53">
        <v>0.18</v>
      </c>
      <c r="H1493" s="53">
        <v>0.14000000000000001</v>
      </c>
      <c r="I149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1.2857142857142856</v>
      </c>
    </row>
    <row r="1494" spans="1:9" hidden="1">
      <c r="A1494" s="50">
        <v>171384</v>
      </c>
      <c r="B1494" s="50" t="s">
        <v>1155</v>
      </c>
      <c r="C1494" s="50" t="s">
        <v>1156</v>
      </c>
      <c r="D1494" s="50" t="s">
        <v>1020</v>
      </c>
      <c r="E1494" s="50" t="s">
        <v>253</v>
      </c>
      <c r="F1494" s="51" t="s">
        <v>74</v>
      </c>
      <c r="G1494" s="54">
        <v>0.3</v>
      </c>
      <c r="H1494" s="53">
        <v>0.25</v>
      </c>
      <c r="I149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v>
      </c>
    </row>
    <row r="1495" spans="1:9" hidden="1">
      <c r="A1495" s="50">
        <v>171385</v>
      </c>
      <c r="B1495" s="50" t="s">
        <v>1157</v>
      </c>
      <c r="C1495" s="50" t="s">
        <v>491</v>
      </c>
      <c r="D1495" s="50" t="s">
        <v>1020</v>
      </c>
      <c r="E1495" s="50" t="s">
        <v>253</v>
      </c>
      <c r="F1495" s="51" t="s">
        <v>74</v>
      </c>
      <c r="G1495" s="52" t="s">
        <v>254</v>
      </c>
      <c r="H1495" s="52" t="s">
        <v>254</v>
      </c>
      <c r="I149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496" spans="1:9">
      <c r="A1496" s="332"/>
      <c r="B1496" s="332"/>
      <c r="C1496" s="332"/>
      <c r="D1496" s="332"/>
      <c r="E1496" s="332"/>
      <c r="F1496" s="333"/>
      <c r="G1496" s="335"/>
      <c r="H1496" s="334"/>
      <c r="I1496" s="389" t="str">
        <f>IFERROR(Table2[[#This Row],[Total private allowed amount for facility inpatient and outpatient services ($ millions) (required)]]/Table2[[#This Row],[Simulated Medicare allowed amount for facility inpatient and outpatient services ($ millions) (required)]],"")</f>
        <v/>
      </c>
    </row>
    <row r="1497" spans="1:9">
      <c r="A1497" s="332"/>
      <c r="B1497" s="332"/>
      <c r="C1497" s="332"/>
      <c r="D1497" s="332"/>
      <c r="E1497" s="332"/>
      <c r="F1497" s="333"/>
      <c r="G1497" s="335"/>
      <c r="H1497" s="334"/>
      <c r="I1497" s="389" t="str">
        <f>IFERROR(Table2[[#This Row],[Total private allowed amount for facility inpatient and outpatient services ($ millions) (required)]]/Table2[[#This Row],[Simulated Medicare allowed amount for facility inpatient and outpatient services ($ millions) (required)]],"")</f>
        <v/>
      </c>
    </row>
    <row r="1498" spans="1:9">
      <c r="A1498" s="332"/>
      <c r="B1498" s="332"/>
      <c r="C1498" s="332"/>
      <c r="D1498" s="332"/>
      <c r="E1498" s="332"/>
      <c r="F1498" s="333"/>
      <c r="G1498" s="335"/>
      <c r="H1498" s="334"/>
      <c r="I1498" s="389" t="str">
        <f>IFERROR(Table2[[#This Row],[Total private allowed amount for facility inpatient and outpatient services ($ millions) (required)]]/Table2[[#This Row],[Simulated Medicare allowed amount for facility inpatient and outpatient services ($ millions) (required)]],"")</f>
        <v/>
      </c>
    </row>
    <row r="1499" spans="1:9">
      <c r="A1499" s="332"/>
      <c r="B1499" s="332"/>
      <c r="C1499" s="332"/>
      <c r="D1499" s="332"/>
      <c r="E1499" s="332"/>
      <c r="F1499" s="333"/>
      <c r="G1499" s="334"/>
      <c r="H1499" s="334"/>
      <c r="I1499" s="389" t="str">
        <f>IFERROR(Table2[[#This Row],[Total private allowed amount for facility inpatient and outpatient services ($ millions) (required)]]/Table2[[#This Row],[Simulated Medicare allowed amount for facility inpatient and outpatient services ($ millions) (required)]],"")</f>
        <v/>
      </c>
    </row>
    <row r="1500" spans="1:9">
      <c r="A1500" s="332"/>
      <c r="B1500" s="332"/>
      <c r="C1500" s="332"/>
      <c r="D1500" s="332"/>
      <c r="E1500" s="332"/>
      <c r="F1500" s="333"/>
      <c r="G1500" s="334"/>
      <c r="H1500" s="334"/>
      <c r="I1500" s="389" t="str">
        <f>IFERROR(Table2[[#This Row],[Total private allowed amount for facility inpatient and outpatient services ($ millions) (required)]]/Table2[[#This Row],[Simulated Medicare allowed amount for facility inpatient and outpatient services ($ millions) (required)]],"")</f>
        <v/>
      </c>
    </row>
    <row r="1501" spans="1:9">
      <c r="A1501" s="332"/>
      <c r="B1501" s="332"/>
      <c r="C1501" s="332"/>
      <c r="D1501" s="332"/>
      <c r="E1501" s="332"/>
      <c r="F1501" s="333"/>
      <c r="G1501" s="334"/>
      <c r="H1501" s="334"/>
      <c r="I1501" s="389" t="str">
        <f>IFERROR(Table2[[#This Row],[Total private allowed amount for facility inpatient and outpatient services ($ millions) (required)]]/Table2[[#This Row],[Simulated Medicare allowed amount for facility inpatient and outpatient services ($ millions) (required)]],"")</f>
        <v/>
      </c>
    </row>
    <row r="1502" spans="1:9">
      <c r="A1502" s="332"/>
      <c r="B1502" s="332"/>
      <c r="C1502" s="332"/>
      <c r="D1502" s="332"/>
      <c r="E1502" s="332"/>
      <c r="F1502" s="333"/>
      <c r="G1502" s="334"/>
      <c r="H1502" s="334"/>
      <c r="I1502" s="389" t="str">
        <f>IFERROR(Table2[[#This Row],[Total private allowed amount for facility inpatient and outpatient services ($ millions) (required)]]/Table2[[#This Row],[Simulated Medicare allowed amount for facility inpatient and outpatient services ($ millions) (required)]],"")</f>
        <v/>
      </c>
    </row>
    <row r="1503" spans="1:9">
      <c r="A1503" s="332"/>
      <c r="B1503" s="332"/>
      <c r="C1503" s="332"/>
      <c r="D1503" s="332"/>
      <c r="E1503" s="332"/>
      <c r="F1503" s="333"/>
      <c r="G1503" s="335"/>
      <c r="H1503" s="334"/>
      <c r="I1503" s="389" t="str">
        <f>IFERROR(Table2[[#This Row],[Total private allowed amount for facility inpatient and outpatient services ($ millions) (required)]]/Table2[[#This Row],[Simulated Medicare allowed amount for facility inpatient and outpatient services ($ millions) (required)]],"")</f>
        <v/>
      </c>
    </row>
    <row r="1504" spans="1:9">
      <c r="A1504" s="332"/>
      <c r="B1504" s="332"/>
      <c r="C1504" s="332"/>
      <c r="D1504" s="332"/>
      <c r="E1504" s="332"/>
      <c r="F1504" s="333"/>
      <c r="G1504" s="334"/>
      <c r="H1504" s="334"/>
      <c r="I1504" s="389" t="str">
        <f>IFERROR(Table2[[#This Row],[Total private allowed amount for facility inpatient and outpatient services ($ millions) (required)]]/Table2[[#This Row],[Simulated Medicare allowed amount for facility inpatient and outpatient services ($ millions) (required)]],"")</f>
        <v/>
      </c>
    </row>
    <row r="1505" spans="1:9">
      <c r="A1505" s="332"/>
      <c r="B1505" s="332"/>
      <c r="C1505" s="332"/>
      <c r="D1505" s="332"/>
      <c r="E1505" s="332"/>
      <c r="F1505" s="333"/>
      <c r="G1505" s="334"/>
      <c r="H1505" s="334"/>
      <c r="I1505" s="389" t="str">
        <f>IFERROR(Table2[[#This Row],[Total private allowed amount for facility inpatient and outpatient services ($ millions) (required)]]/Table2[[#This Row],[Simulated Medicare allowed amount for facility inpatient and outpatient services ($ millions) (required)]],"")</f>
        <v/>
      </c>
    </row>
    <row r="1506" spans="1:9">
      <c r="A1506" s="332"/>
      <c r="B1506" s="332"/>
      <c r="C1506" s="332"/>
      <c r="D1506" s="332"/>
      <c r="E1506" s="332"/>
      <c r="F1506" s="333"/>
      <c r="G1506" s="334"/>
      <c r="H1506" s="334"/>
      <c r="I1506" s="389" t="str">
        <f>IFERROR(Table2[[#This Row],[Total private allowed amount for facility inpatient and outpatient services ($ millions) (required)]]/Table2[[#This Row],[Simulated Medicare allowed amount for facility inpatient and outpatient services ($ millions) (required)]],"")</f>
        <v/>
      </c>
    </row>
    <row r="1507" spans="1:9">
      <c r="A1507" s="332"/>
      <c r="B1507" s="332"/>
      <c r="C1507" s="332"/>
      <c r="D1507" s="332"/>
      <c r="E1507" s="332"/>
      <c r="F1507" s="333"/>
      <c r="G1507" s="334"/>
      <c r="H1507" s="334"/>
      <c r="I1507" s="389" t="str">
        <f>IFERROR(Table2[[#This Row],[Total private allowed amount for facility inpatient and outpatient services ($ millions) (required)]]/Table2[[#This Row],[Simulated Medicare allowed amount for facility inpatient and outpatient services ($ millions) (required)]],"")</f>
        <v/>
      </c>
    </row>
    <row r="1508" spans="1:9">
      <c r="A1508" s="332"/>
      <c r="B1508" s="332"/>
      <c r="C1508" s="332"/>
      <c r="D1508" s="332"/>
      <c r="E1508" s="332"/>
      <c r="F1508" s="333"/>
      <c r="G1508" s="334"/>
      <c r="H1508" s="334"/>
      <c r="I1508" s="389" t="str">
        <f>IFERROR(Table2[[#This Row],[Total private allowed amount for facility inpatient and outpatient services ($ millions) (required)]]/Table2[[#This Row],[Simulated Medicare allowed amount for facility inpatient and outpatient services ($ millions) (required)]],"")</f>
        <v/>
      </c>
    </row>
    <row r="1509" spans="1:9">
      <c r="A1509" s="332"/>
      <c r="B1509" s="332"/>
      <c r="C1509" s="332"/>
      <c r="D1509" s="332"/>
      <c r="E1509" s="332"/>
      <c r="F1509" s="333"/>
      <c r="G1509" s="334"/>
      <c r="H1509" s="335"/>
      <c r="I1509" s="389" t="str">
        <f>IFERROR(Table2[[#This Row],[Total private allowed amount for facility inpatient and outpatient services ($ millions) (required)]]/Table2[[#This Row],[Simulated Medicare allowed amount for facility inpatient and outpatient services ($ millions) (required)]],"")</f>
        <v/>
      </c>
    </row>
    <row r="1510" spans="1:9">
      <c r="A1510" s="332"/>
      <c r="B1510" s="332"/>
      <c r="C1510" s="332"/>
      <c r="D1510" s="332"/>
      <c r="E1510" s="332"/>
      <c r="F1510" s="333"/>
      <c r="G1510" s="334"/>
      <c r="H1510" s="334"/>
      <c r="I1510" s="389" t="str">
        <f>IFERROR(Table2[[#This Row],[Total private allowed amount for facility inpatient and outpatient services ($ millions) (required)]]/Table2[[#This Row],[Simulated Medicare allowed amount for facility inpatient and outpatient services ($ millions) (required)]],"")</f>
        <v/>
      </c>
    </row>
    <row r="1511" spans="1:9">
      <c r="A1511" s="332"/>
      <c r="B1511" s="332"/>
      <c r="C1511" s="332"/>
      <c r="D1511" s="332"/>
      <c r="E1511" s="332"/>
      <c r="F1511" s="333"/>
      <c r="G1511" s="334"/>
      <c r="H1511" s="334"/>
      <c r="I1511" s="389" t="str">
        <f>IFERROR(Table2[[#This Row],[Total private allowed amount for facility inpatient and outpatient services ($ millions) (required)]]/Table2[[#This Row],[Simulated Medicare allowed amount for facility inpatient and outpatient services ($ millions) (required)]],"")</f>
        <v/>
      </c>
    </row>
    <row r="1512" spans="1:9">
      <c r="A1512" s="332"/>
      <c r="B1512" s="332"/>
      <c r="C1512" s="332"/>
      <c r="D1512" s="332"/>
      <c r="E1512" s="332"/>
      <c r="F1512" s="333"/>
      <c r="G1512" s="334"/>
      <c r="H1512" s="334"/>
      <c r="I1512" s="389" t="str">
        <f>IFERROR(Table2[[#This Row],[Total private allowed amount for facility inpatient and outpatient services ($ millions) (required)]]/Table2[[#This Row],[Simulated Medicare allowed amount for facility inpatient and outpatient services ($ millions) (required)]],"")</f>
        <v/>
      </c>
    </row>
    <row r="1513" spans="1:9">
      <c r="A1513" s="332"/>
      <c r="B1513" s="332"/>
      <c r="C1513" s="332"/>
      <c r="D1513" s="332"/>
      <c r="E1513" s="332"/>
      <c r="F1513" s="333"/>
      <c r="G1513" s="334"/>
      <c r="H1513" s="334"/>
      <c r="I1513" s="389" t="str">
        <f>IFERROR(Table2[[#This Row],[Total private allowed amount for facility inpatient and outpatient services ($ millions) (required)]]/Table2[[#This Row],[Simulated Medicare allowed amount for facility inpatient and outpatient services ($ millions) (required)]],"")</f>
        <v/>
      </c>
    </row>
    <row r="1514" spans="1:9">
      <c r="A1514" s="332"/>
      <c r="B1514" s="332"/>
      <c r="C1514" s="332"/>
      <c r="D1514" s="332"/>
      <c r="E1514" s="332"/>
      <c r="F1514" s="333"/>
      <c r="G1514" s="334"/>
      <c r="H1514" s="334"/>
      <c r="I1514" s="389" t="str">
        <f>IFERROR(Table2[[#This Row],[Total private allowed amount for facility inpatient and outpatient services ($ millions) (required)]]/Table2[[#This Row],[Simulated Medicare allowed amount for facility inpatient and outpatient services ($ millions) (required)]],"")</f>
        <v/>
      </c>
    </row>
    <row r="1515" spans="1:9">
      <c r="A1515" s="332"/>
      <c r="B1515" s="332"/>
      <c r="C1515" s="332"/>
      <c r="D1515" s="332"/>
      <c r="E1515" s="332"/>
      <c r="F1515" s="333"/>
      <c r="G1515" s="334"/>
      <c r="H1515" s="334"/>
      <c r="I1515" s="389" t="str">
        <f>IFERROR(Table2[[#This Row],[Total private allowed amount for facility inpatient and outpatient services ($ millions) (required)]]/Table2[[#This Row],[Simulated Medicare allowed amount for facility inpatient and outpatient services ($ millions) (required)]],"")</f>
        <v/>
      </c>
    </row>
    <row r="1516" spans="1:9">
      <c r="A1516" s="332"/>
      <c r="B1516" s="332"/>
      <c r="C1516" s="332"/>
      <c r="D1516" s="332"/>
      <c r="E1516" s="332"/>
      <c r="F1516" s="333"/>
      <c r="G1516" s="334"/>
      <c r="H1516" s="334"/>
      <c r="I1516" s="389" t="str">
        <f>IFERROR(Table2[[#This Row],[Total private allowed amount for facility inpatient and outpatient services ($ millions) (required)]]/Table2[[#This Row],[Simulated Medicare allowed amount for facility inpatient and outpatient services ($ millions) (required)]],"")</f>
        <v/>
      </c>
    </row>
    <row r="1517" spans="1:9">
      <c r="A1517" s="332"/>
      <c r="B1517" s="332"/>
      <c r="C1517" s="332"/>
      <c r="D1517" s="332"/>
      <c r="E1517" s="332"/>
      <c r="F1517" s="333"/>
      <c r="G1517" s="334"/>
      <c r="H1517" s="334"/>
      <c r="I1517" s="389" t="str">
        <f>IFERROR(Table2[[#This Row],[Total private allowed amount for facility inpatient and outpatient services ($ millions) (required)]]/Table2[[#This Row],[Simulated Medicare allowed amount for facility inpatient and outpatient services ($ millions) (required)]],"")</f>
        <v/>
      </c>
    </row>
    <row r="1518" spans="1:9">
      <c r="A1518" s="332"/>
      <c r="B1518" s="332"/>
      <c r="C1518" s="332"/>
      <c r="D1518" s="332"/>
      <c r="E1518" s="332"/>
      <c r="F1518" s="333"/>
      <c r="G1518" s="334"/>
      <c r="H1518" s="334"/>
      <c r="I1518" s="389" t="str">
        <f>IFERROR(Table2[[#This Row],[Total private allowed amount for facility inpatient and outpatient services ($ millions) (required)]]/Table2[[#This Row],[Simulated Medicare allowed amount for facility inpatient and outpatient services ($ millions) (required)]],"")</f>
        <v/>
      </c>
    </row>
    <row r="1519" spans="1:9">
      <c r="A1519" s="332"/>
      <c r="B1519" s="332"/>
      <c r="C1519" s="332"/>
      <c r="D1519" s="332"/>
      <c r="E1519" s="332"/>
      <c r="F1519" s="333"/>
      <c r="G1519" s="334"/>
      <c r="H1519" s="334"/>
      <c r="I1519" s="389" t="str">
        <f>IFERROR(Table2[[#This Row],[Total private allowed amount for facility inpatient and outpatient services ($ millions) (required)]]/Table2[[#This Row],[Simulated Medicare allowed amount for facility inpatient and outpatient services ($ millions) (required)]],"")</f>
        <v/>
      </c>
    </row>
    <row r="1520" spans="1:9">
      <c r="A1520" s="332"/>
      <c r="B1520" s="332"/>
      <c r="C1520" s="332"/>
      <c r="D1520" s="332"/>
      <c r="E1520" s="332"/>
      <c r="F1520" s="333"/>
      <c r="G1520" s="334"/>
      <c r="H1520" s="334"/>
      <c r="I1520" s="389" t="str">
        <f>IFERROR(Table2[[#This Row],[Total private allowed amount for facility inpatient and outpatient services ($ millions) (required)]]/Table2[[#This Row],[Simulated Medicare allowed amount for facility inpatient and outpatient services ($ millions) (required)]],"")</f>
        <v/>
      </c>
    </row>
    <row r="1521" spans="1:9">
      <c r="A1521" s="332"/>
      <c r="B1521" s="332"/>
      <c r="C1521" s="332"/>
      <c r="D1521" s="332"/>
      <c r="E1521" s="332"/>
      <c r="F1521" s="333"/>
      <c r="G1521" s="334"/>
      <c r="H1521" s="334"/>
      <c r="I1521" s="389" t="str">
        <f>IFERROR(Table2[[#This Row],[Total private allowed amount for facility inpatient and outpatient services ($ millions) (required)]]/Table2[[#This Row],[Simulated Medicare allowed amount for facility inpatient and outpatient services ($ millions) (required)]],"")</f>
        <v/>
      </c>
    </row>
    <row r="1522" spans="1:9">
      <c r="A1522" s="332"/>
      <c r="B1522" s="332"/>
      <c r="C1522" s="332"/>
      <c r="D1522" s="332"/>
      <c r="E1522" s="332"/>
      <c r="F1522" s="333"/>
      <c r="G1522" s="334"/>
      <c r="H1522" s="334"/>
      <c r="I1522" s="389" t="str">
        <f>IFERROR(Table2[[#This Row],[Total private allowed amount for facility inpatient and outpatient services ($ millions) (required)]]/Table2[[#This Row],[Simulated Medicare allowed amount for facility inpatient and outpatient services ($ millions) (required)]],"")</f>
        <v/>
      </c>
    </row>
    <row r="1523" spans="1:9">
      <c r="A1523" s="332"/>
      <c r="B1523" s="332"/>
      <c r="C1523" s="332"/>
      <c r="D1523" s="332"/>
      <c r="E1523" s="332"/>
      <c r="F1523" s="333"/>
      <c r="G1523" s="334"/>
      <c r="H1523" s="334"/>
      <c r="I1523" s="389" t="str">
        <f>IFERROR(Table2[[#This Row],[Total private allowed amount for facility inpatient and outpatient services ($ millions) (required)]]/Table2[[#This Row],[Simulated Medicare allowed amount for facility inpatient and outpatient services ($ millions) (required)]],"")</f>
        <v/>
      </c>
    </row>
    <row r="1524" spans="1:9">
      <c r="A1524" s="332"/>
      <c r="B1524" s="332"/>
      <c r="C1524" s="332"/>
      <c r="D1524" s="332"/>
      <c r="E1524" s="332"/>
      <c r="F1524" s="333"/>
      <c r="G1524" s="334"/>
      <c r="H1524" s="334"/>
      <c r="I1524" s="389" t="str">
        <f>IFERROR(Table2[[#This Row],[Total private allowed amount for facility inpatient and outpatient services ($ millions) (required)]]/Table2[[#This Row],[Simulated Medicare allowed amount for facility inpatient and outpatient services ($ millions) (required)]],"")</f>
        <v/>
      </c>
    </row>
    <row r="1525" spans="1:9">
      <c r="A1525" s="332"/>
      <c r="B1525" s="332"/>
      <c r="C1525" s="332"/>
      <c r="D1525" s="332"/>
      <c r="E1525" s="332"/>
      <c r="F1525" s="333"/>
      <c r="G1525" s="334"/>
      <c r="H1525" s="335"/>
      <c r="I1525" s="389" t="str">
        <f>IFERROR(Table2[[#This Row],[Total private allowed amount for facility inpatient and outpatient services ($ millions) (required)]]/Table2[[#This Row],[Simulated Medicare allowed amount for facility inpatient and outpatient services ($ millions) (required)]],"")</f>
        <v/>
      </c>
    </row>
    <row r="1526" spans="1:9">
      <c r="A1526" s="332"/>
      <c r="B1526" s="332"/>
      <c r="C1526" s="332"/>
      <c r="D1526" s="332"/>
      <c r="E1526" s="332"/>
      <c r="F1526" s="333"/>
      <c r="G1526" s="335"/>
      <c r="H1526" s="334"/>
      <c r="I1526" s="389" t="str">
        <f>IFERROR(Table2[[#This Row],[Total private allowed amount for facility inpatient and outpatient services ($ millions) (required)]]/Table2[[#This Row],[Simulated Medicare allowed amount for facility inpatient and outpatient services ($ millions) (required)]],"")</f>
        <v/>
      </c>
    </row>
    <row r="1527" spans="1:9">
      <c r="A1527" s="332"/>
      <c r="B1527" s="332"/>
      <c r="C1527" s="332"/>
      <c r="D1527" s="332"/>
      <c r="E1527" s="332"/>
      <c r="F1527" s="333"/>
      <c r="G1527" s="334"/>
      <c r="H1527" s="335"/>
      <c r="I1527" s="389" t="str">
        <f>IFERROR(Table2[[#This Row],[Total private allowed amount for facility inpatient and outpatient services ($ millions) (required)]]/Table2[[#This Row],[Simulated Medicare allowed amount for facility inpatient and outpatient services ($ millions) (required)]],"")</f>
        <v/>
      </c>
    </row>
    <row r="1528" spans="1:9">
      <c r="A1528" s="332"/>
      <c r="B1528" s="332"/>
      <c r="C1528" s="332"/>
      <c r="D1528" s="332"/>
      <c r="E1528" s="332"/>
      <c r="F1528" s="333"/>
      <c r="G1528" s="334"/>
      <c r="H1528" s="334"/>
      <c r="I1528" s="389" t="str">
        <f>IFERROR(Table2[[#This Row],[Total private allowed amount for facility inpatient and outpatient services ($ millions) (required)]]/Table2[[#This Row],[Simulated Medicare allowed amount for facility inpatient and outpatient services ($ millions) (required)]],"")</f>
        <v/>
      </c>
    </row>
    <row r="1529" spans="1:9">
      <c r="A1529" s="332"/>
      <c r="B1529" s="332"/>
      <c r="C1529" s="332"/>
      <c r="D1529" s="332"/>
      <c r="E1529" s="332"/>
      <c r="F1529" s="333"/>
      <c r="G1529" s="334"/>
      <c r="H1529" s="334"/>
      <c r="I1529" s="389" t="str">
        <f>IFERROR(Table2[[#This Row],[Total private allowed amount for facility inpatient and outpatient services ($ millions) (required)]]/Table2[[#This Row],[Simulated Medicare allowed amount for facility inpatient and outpatient services ($ millions) (required)]],"")</f>
        <v/>
      </c>
    </row>
    <row r="1530" spans="1:9">
      <c r="A1530" s="332"/>
      <c r="B1530" s="332"/>
      <c r="C1530" s="332"/>
      <c r="D1530" s="332"/>
      <c r="E1530" s="332"/>
      <c r="F1530" s="333"/>
      <c r="G1530" s="334"/>
      <c r="H1530" s="334"/>
      <c r="I1530" s="389" t="str">
        <f>IFERROR(Table2[[#This Row],[Total private allowed amount for facility inpatient and outpatient services ($ millions) (required)]]/Table2[[#This Row],[Simulated Medicare allowed amount for facility inpatient and outpatient services ($ millions) (required)]],"")</f>
        <v/>
      </c>
    </row>
    <row r="1531" spans="1:9">
      <c r="A1531" s="332"/>
      <c r="B1531" s="332"/>
      <c r="C1531" s="332"/>
      <c r="D1531" s="332"/>
      <c r="E1531" s="332"/>
      <c r="F1531" s="333"/>
      <c r="G1531" s="335"/>
      <c r="H1531" s="334"/>
      <c r="I1531" s="389" t="str">
        <f>IFERROR(Table2[[#This Row],[Total private allowed amount for facility inpatient and outpatient services ($ millions) (required)]]/Table2[[#This Row],[Simulated Medicare allowed amount for facility inpatient and outpatient services ($ millions) (required)]],"")</f>
        <v/>
      </c>
    </row>
    <row r="1532" spans="1:9">
      <c r="A1532" s="332"/>
      <c r="B1532" s="332"/>
      <c r="C1532" s="332"/>
      <c r="D1532" s="332"/>
      <c r="E1532" s="332"/>
      <c r="F1532" s="333"/>
      <c r="G1532" s="334"/>
      <c r="H1532" s="334"/>
      <c r="I1532" s="389" t="str">
        <f>IFERROR(Table2[[#This Row],[Total private allowed amount for facility inpatient and outpatient services ($ millions) (required)]]/Table2[[#This Row],[Simulated Medicare allowed amount for facility inpatient and outpatient services ($ millions) (required)]],"")</f>
        <v/>
      </c>
    </row>
    <row r="1533" spans="1:9">
      <c r="A1533" s="332"/>
      <c r="B1533" s="332"/>
      <c r="C1533" s="332"/>
      <c r="D1533" s="332"/>
      <c r="E1533" s="332"/>
      <c r="F1533" s="333"/>
      <c r="G1533" s="334"/>
      <c r="H1533" s="334"/>
      <c r="I1533" s="389" t="str">
        <f>IFERROR(Table2[[#This Row],[Total private allowed amount for facility inpatient and outpatient services ($ millions) (required)]]/Table2[[#This Row],[Simulated Medicare allowed amount for facility inpatient and outpatient services ($ millions) (required)]],"")</f>
        <v/>
      </c>
    </row>
    <row r="1534" spans="1:9">
      <c r="A1534" s="332"/>
      <c r="B1534" s="332"/>
      <c r="C1534" s="332"/>
      <c r="D1534" s="332"/>
      <c r="E1534" s="332"/>
      <c r="F1534" s="333"/>
      <c r="G1534" s="334"/>
      <c r="H1534" s="334"/>
      <c r="I1534" s="389" t="str">
        <f>IFERROR(Table2[[#This Row],[Total private allowed amount for facility inpatient and outpatient services ($ millions) (required)]]/Table2[[#This Row],[Simulated Medicare allowed amount for facility inpatient and outpatient services ($ millions) (required)]],"")</f>
        <v/>
      </c>
    </row>
    <row r="1535" spans="1:9">
      <c r="A1535" s="332"/>
      <c r="B1535" s="332"/>
      <c r="C1535" s="332"/>
      <c r="D1535" s="332"/>
      <c r="E1535" s="332"/>
      <c r="F1535" s="333"/>
      <c r="G1535" s="334"/>
      <c r="H1535" s="335"/>
      <c r="I1535" s="389" t="str">
        <f>IFERROR(Table2[[#This Row],[Total private allowed amount for facility inpatient and outpatient services ($ millions) (required)]]/Table2[[#This Row],[Simulated Medicare allowed amount for facility inpatient and outpatient services ($ millions) (required)]],"")</f>
        <v/>
      </c>
    </row>
    <row r="1536" spans="1:9">
      <c r="A1536" s="332"/>
      <c r="B1536" s="332"/>
      <c r="C1536" s="332"/>
      <c r="D1536" s="332"/>
      <c r="E1536" s="332"/>
      <c r="F1536" s="333"/>
      <c r="G1536" s="334"/>
      <c r="H1536" s="334"/>
      <c r="I1536" s="389" t="str">
        <f>IFERROR(Table2[[#This Row],[Total private allowed amount for facility inpatient and outpatient services ($ millions) (required)]]/Table2[[#This Row],[Simulated Medicare allowed amount for facility inpatient and outpatient services ($ millions) (required)]],"")</f>
        <v/>
      </c>
    </row>
    <row r="1537" spans="1:9">
      <c r="A1537" s="332"/>
      <c r="B1537" s="332"/>
      <c r="C1537" s="332"/>
      <c r="D1537" s="332"/>
      <c r="E1537" s="332"/>
      <c r="F1537" s="333"/>
      <c r="G1537" s="334"/>
      <c r="H1537" s="334"/>
      <c r="I1537" s="389" t="str">
        <f>IFERROR(Table2[[#This Row],[Total private allowed amount for facility inpatient and outpatient services ($ millions) (required)]]/Table2[[#This Row],[Simulated Medicare allowed amount for facility inpatient and outpatient services ($ millions) (required)]],"")</f>
        <v/>
      </c>
    </row>
    <row r="1538" spans="1:9">
      <c r="A1538" s="332"/>
      <c r="B1538" s="332"/>
      <c r="C1538" s="332"/>
      <c r="D1538" s="332"/>
      <c r="E1538" s="332"/>
      <c r="F1538" s="333"/>
      <c r="G1538" s="336"/>
      <c r="H1538" s="336"/>
      <c r="I1538" s="389" t="str">
        <f>IFERROR(Table2[[#This Row],[Total private allowed amount for facility inpatient and outpatient services ($ millions) (required)]]/Table2[[#This Row],[Simulated Medicare allowed amount for facility inpatient and outpatient services ($ millions) (required)]],"")</f>
        <v/>
      </c>
    </row>
    <row r="1539" spans="1:9">
      <c r="A1539" s="332"/>
      <c r="B1539" s="332"/>
      <c r="C1539" s="332"/>
      <c r="D1539" s="332"/>
      <c r="E1539" s="332"/>
      <c r="F1539" s="333"/>
      <c r="G1539" s="334"/>
      <c r="H1539" s="334"/>
      <c r="I1539" s="389" t="str">
        <f>IFERROR(Table2[[#This Row],[Total private allowed amount for facility inpatient and outpatient services ($ millions) (required)]]/Table2[[#This Row],[Simulated Medicare allowed amount for facility inpatient and outpatient services ($ millions) (required)]],"")</f>
        <v/>
      </c>
    </row>
    <row r="1540" spans="1:9">
      <c r="A1540" s="332"/>
      <c r="B1540" s="332"/>
      <c r="C1540" s="332"/>
      <c r="D1540" s="332"/>
      <c r="E1540" s="332"/>
      <c r="F1540" s="333"/>
      <c r="G1540" s="334"/>
      <c r="H1540" s="335"/>
      <c r="I1540" s="389" t="str">
        <f>IFERROR(Table2[[#This Row],[Total private allowed amount for facility inpatient and outpatient services ($ millions) (required)]]/Table2[[#This Row],[Simulated Medicare allowed amount for facility inpatient and outpatient services ($ millions) (required)]],"")</f>
        <v/>
      </c>
    </row>
    <row r="1541" spans="1:9">
      <c r="A1541" s="332"/>
      <c r="B1541" s="332"/>
      <c r="C1541" s="332"/>
      <c r="D1541" s="332"/>
      <c r="E1541" s="332"/>
      <c r="F1541" s="333"/>
      <c r="G1541" s="334"/>
      <c r="H1541" s="335"/>
      <c r="I1541" s="389" t="str">
        <f>IFERROR(Table2[[#This Row],[Total private allowed amount for facility inpatient and outpatient services ($ millions) (required)]]/Table2[[#This Row],[Simulated Medicare allowed amount for facility inpatient and outpatient services ($ millions) (required)]],"")</f>
        <v/>
      </c>
    </row>
    <row r="1542" spans="1:9">
      <c r="A1542" s="332"/>
      <c r="B1542" s="332"/>
      <c r="C1542" s="332"/>
      <c r="D1542" s="332"/>
      <c r="E1542" s="332"/>
      <c r="F1542" s="333"/>
      <c r="G1542" s="334"/>
      <c r="H1542" s="334"/>
      <c r="I1542" s="389" t="str">
        <f>IFERROR(Table2[[#This Row],[Total private allowed amount for facility inpatient and outpatient services ($ millions) (required)]]/Table2[[#This Row],[Simulated Medicare allowed amount for facility inpatient and outpatient services ($ millions) (required)]],"")</f>
        <v/>
      </c>
    </row>
    <row r="1543" spans="1:9">
      <c r="A1543" s="332"/>
      <c r="B1543" s="332"/>
      <c r="C1543" s="332"/>
      <c r="D1543" s="332"/>
      <c r="E1543" s="332"/>
      <c r="F1543" s="333"/>
      <c r="G1543" s="334"/>
      <c r="H1543" s="334"/>
      <c r="I1543" s="389" t="str">
        <f>IFERROR(Table2[[#This Row],[Total private allowed amount for facility inpatient and outpatient services ($ millions) (required)]]/Table2[[#This Row],[Simulated Medicare allowed amount for facility inpatient and outpatient services ($ millions) (required)]],"")</f>
        <v/>
      </c>
    </row>
    <row r="1544" spans="1:9">
      <c r="A1544" s="332"/>
      <c r="B1544" s="332"/>
      <c r="C1544" s="332"/>
      <c r="D1544" s="332"/>
      <c r="E1544" s="332"/>
      <c r="F1544" s="333"/>
      <c r="G1544" s="334"/>
      <c r="H1544" s="334"/>
      <c r="I1544" s="389" t="str">
        <f>IFERROR(Table2[[#This Row],[Total private allowed amount for facility inpatient and outpatient services ($ millions) (required)]]/Table2[[#This Row],[Simulated Medicare allowed amount for facility inpatient and outpatient services ($ millions) (required)]],"")</f>
        <v/>
      </c>
    </row>
    <row r="1545" spans="1:9">
      <c r="A1545" s="332"/>
      <c r="B1545" s="332"/>
      <c r="C1545" s="332"/>
      <c r="D1545" s="332"/>
      <c r="E1545" s="332"/>
      <c r="F1545" s="333"/>
      <c r="G1545" s="334"/>
      <c r="H1545" s="334"/>
      <c r="I1545" s="389" t="str">
        <f>IFERROR(Table2[[#This Row],[Total private allowed amount for facility inpatient and outpatient services ($ millions) (required)]]/Table2[[#This Row],[Simulated Medicare allowed amount for facility inpatient and outpatient services ($ millions) (required)]],"")</f>
        <v/>
      </c>
    </row>
    <row r="1546" spans="1:9">
      <c r="A1546" s="332"/>
      <c r="B1546" s="332"/>
      <c r="C1546" s="332"/>
      <c r="D1546" s="332"/>
      <c r="E1546" s="332"/>
      <c r="F1546" s="333"/>
      <c r="G1546" s="335"/>
      <c r="H1546" s="335"/>
      <c r="I1546" s="389" t="str">
        <f>IFERROR(Table2[[#This Row],[Total private allowed amount for facility inpatient and outpatient services ($ millions) (required)]]/Table2[[#This Row],[Simulated Medicare allowed amount for facility inpatient and outpatient services ($ millions) (required)]],"")</f>
        <v/>
      </c>
    </row>
    <row r="1547" spans="1:9">
      <c r="A1547" s="332"/>
      <c r="B1547" s="332"/>
      <c r="C1547" s="332"/>
      <c r="D1547" s="332"/>
      <c r="E1547" s="332"/>
      <c r="F1547" s="333"/>
      <c r="G1547" s="334"/>
      <c r="H1547" s="334"/>
      <c r="I1547" s="389" t="str">
        <f>IFERROR(Table2[[#This Row],[Total private allowed amount for facility inpatient and outpatient services ($ millions) (required)]]/Table2[[#This Row],[Simulated Medicare allowed amount for facility inpatient and outpatient services ($ millions) (required)]],"")</f>
        <v/>
      </c>
    </row>
    <row r="1548" spans="1:9">
      <c r="A1548" s="332"/>
      <c r="B1548" s="332"/>
      <c r="C1548" s="332"/>
      <c r="D1548" s="332"/>
      <c r="E1548" s="332"/>
      <c r="F1548" s="333"/>
      <c r="G1548" s="334"/>
      <c r="H1548" s="334"/>
      <c r="I1548" s="389" t="str">
        <f>IFERROR(Table2[[#This Row],[Total private allowed amount for facility inpatient and outpatient services ($ millions) (required)]]/Table2[[#This Row],[Simulated Medicare allowed amount for facility inpatient and outpatient services ($ millions) (required)]],"")</f>
        <v/>
      </c>
    </row>
    <row r="1549" spans="1:9">
      <c r="A1549" s="332"/>
      <c r="B1549" s="332"/>
      <c r="C1549" s="332"/>
      <c r="D1549" s="332"/>
      <c r="E1549" s="332"/>
      <c r="F1549" s="333"/>
      <c r="G1549" s="334"/>
      <c r="H1549" s="334"/>
      <c r="I1549" s="389" t="str">
        <f>IFERROR(Table2[[#This Row],[Total private allowed amount for facility inpatient and outpatient services ($ millions) (required)]]/Table2[[#This Row],[Simulated Medicare allowed amount for facility inpatient and outpatient services ($ millions) (required)]],"")</f>
        <v/>
      </c>
    </row>
    <row r="1550" spans="1:9">
      <c r="A1550" s="332"/>
      <c r="B1550" s="332"/>
      <c r="C1550" s="332"/>
      <c r="D1550" s="332"/>
      <c r="E1550" s="332"/>
      <c r="F1550" s="333"/>
      <c r="G1550" s="334"/>
      <c r="H1550" s="334"/>
      <c r="I1550" s="389" t="str">
        <f>IFERROR(Table2[[#This Row],[Total private allowed amount for facility inpatient and outpatient services ($ millions) (required)]]/Table2[[#This Row],[Simulated Medicare allowed amount for facility inpatient and outpatient services ($ millions) (required)]],"")</f>
        <v/>
      </c>
    </row>
    <row r="1551" spans="1:9">
      <c r="A1551" s="332"/>
      <c r="B1551" s="332"/>
      <c r="C1551" s="332"/>
      <c r="D1551" s="332"/>
      <c r="E1551" s="332"/>
      <c r="F1551" s="333"/>
      <c r="G1551" s="334"/>
      <c r="H1551" s="334"/>
      <c r="I1551" s="389" t="str">
        <f>IFERROR(Table2[[#This Row],[Total private allowed amount for facility inpatient and outpatient services ($ millions) (required)]]/Table2[[#This Row],[Simulated Medicare allowed amount for facility inpatient and outpatient services ($ millions) (required)]],"")</f>
        <v/>
      </c>
    </row>
    <row r="1552" spans="1:9">
      <c r="A1552" s="332"/>
      <c r="B1552" s="332"/>
      <c r="C1552" s="332"/>
      <c r="D1552" s="332"/>
      <c r="E1552" s="332"/>
      <c r="F1552" s="333"/>
      <c r="G1552" s="334"/>
      <c r="H1552" s="334"/>
      <c r="I1552" s="389" t="str">
        <f>IFERROR(Table2[[#This Row],[Total private allowed amount for facility inpatient and outpatient services ($ millions) (required)]]/Table2[[#This Row],[Simulated Medicare allowed amount for facility inpatient and outpatient services ($ millions) (required)]],"")</f>
        <v/>
      </c>
    </row>
    <row r="1553" spans="1:9">
      <c r="A1553" s="332"/>
      <c r="B1553" s="332"/>
      <c r="C1553" s="332"/>
      <c r="D1553" s="332"/>
      <c r="E1553" s="332"/>
      <c r="F1553" s="333"/>
      <c r="G1553" s="334"/>
      <c r="H1553" s="334"/>
      <c r="I1553" s="389" t="str">
        <f>IFERROR(Table2[[#This Row],[Total private allowed amount for facility inpatient and outpatient services ($ millions) (required)]]/Table2[[#This Row],[Simulated Medicare allowed amount for facility inpatient and outpatient services ($ millions) (required)]],"")</f>
        <v/>
      </c>
    </row>
    <row r="1554" spans="1:9">
      <c r="A1554" s="332"/>
      <c r="B1554" s="332"/>
      <c r="C1554" s="332"/>
      <c r="D1554" s="332"/>
      <c r="E1554" s="332"/>
      <c r="F1554" s="333"/>
      <c r="G1554" s="334"/>
      <c r="H1554" s="334"/>
      <c r="I1554" s="389" t="str">
        <f>IFERROR(Table2[[#This Row],[Total private allowed amount for facility inpatient and outpatient services ($ millions) (required)]]/Table2[[#This Row],[Simulated Medicare allowed amount for facility inpatient and outpatient services ($ millions) (required)]],"")</f>
        <v/>
      </c>
    </row>
    <row r="1555" spans="1:9">
      <c r="A1555" s="332"/>
      <c r="B1555" s="332"/>
      <c r="C1555" s="332"/>
      <c r="D1555" s="332"/>
      <c r="E1555" s="332"/>
      <c r="F1555" s="333"/>
      <c r="G1555" s="334"/>
      <c r="H1555" s="334"/>
      <c r="I1555" s="389" t="str">
        <f>IFERROR(Table2[[#This Row],[Total private allowed amount for facility inpatient and outpatient services ($ millions) (required)]]/Table2[[#This Row],[Simulated Medicare allowed amount for facility inpatient and outpatient services ($ millions) (required)]],"")</f>
        <v/>
      </c>
    </row>
    <row r="1556" spans="1:9">
      <c r="A1556" s="332"/>
      <c r="B1556" s="332"/>
      <c r="C1556" s="332"/>
      <c r="D1556" s="332"/>
      <c r="E1556" s="332"/>
      <c r="F1556" s="333"/>
      <c r="G1556" s="336"/>
      <c r="H1556" s="336"/>
      <c r="I1556" s="389" t="str">
        <f>IFERROR(Table2[[#This Row],[Total private allowed amount for facility inpatient and outpatient services ($ millions) (required)]]/Table2[[#This Row],[Simulated Medicare allowed amount for facility inpatient and outpatient services ($ millions) (required)]],"")</f>
        <v/>
      </c>
    </row>
    <row r="1557" spans="1:9" hidden="1">
      <c r="A1557" s="50">
        <v>181301</v>
      </c>
      <c r="B1557" s="50" t="s">
        <v>1158</v>
      </c>
      <c r="C1557" s="50" t="s">
        <v>1159</v>
      </c>
      <c r="D1557" s="50" t="s">
        <v>1160</v>
      </c>
      <c r="E1557" s="50" t="s">
        <v>1161</v>
      </c>
      <c r="F1557" s="51" t="s">
        <v>74</v>
      </c>
      <c r="G1557" s="53">
        <v>1.08</v>
      </c>
      <c r="H1557" s="53">
        <v>0.43</v>
      </c>
      <c r="I155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2.5116279069767442</v>
      </c>
    </row>
    <row r="1558" spans="1:9" hidden="1">
      <c r="A1558" s="50">
        <v>181302</v>
      </c>
      <c r="B1558" s="50" t="s">
        <v>1162</v>
      </c>
      <c r="C1558" s="50" t="s">
        <v>1163</v>
      </c>
      <c r="D1558" s="50" t="s">
        <v>1160</v>
      </c>
      <c r="E1558" s="50" t="s">
        <v>1164</v>
      </c>
      <c r="F1558" s="51" t="s">
        <v>74</v>
      </c>
      <c r="G1558" s="53">
        <v>1.33</v>
      </c>
      <c r="H1558" s="53">
        <v>0.77</v>
      </c>
      <c r="I155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1.7272727272727273</v>
      </c>
    </row>
    <row r="1559" spans="1:9" hidden="1">
      <c r="A1559" s="50">
        <v>181304</v>
      </c>
      <c r="B1559" s="50" t="s">
        <v>1165</v>
      </c>
      <c r="C1559" s="50" t="s">
        <v>1166</v>
      </c>
      <c r="D1559" s="50" t="s">
        <v>1160</v>
      </c>
      <c r="E1559" s="50" t="s">
        <v>253</v>
      </c>
      <c r="F1559" s="51" t="s">
        <v>74</v>
      </c>
      <c r="G1559" s="52" t="s">
        <v>254</v>
      </c>
      <c r="H1559" s="52" t="s">
        <v>254</v>
      </c>
      <c r="I15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60" spans="1:9" hidden="1">
      <c r="A1560" s="50">
        <v>181306</v>
      </c>
      <c r="B1560" s="50" t="s">
        <v>1167</v>
      </c>
      <c r="C1560" s="50" t="s">
        <v>1168</v>
      </c>
      <c r="D1560" s="50" t="s">
        <v>1160</v>
      </c>
      <c r="E1560" s="50" t="s">
        <v>830</v>
      </c>
      <c r="F1560" s="51" t="s">
        <v>74</v>
      </c>
      <c r="G1560" s="52" t="s">
        <v>254</v>
      </c>
      <c r="H1560" s="52" t="s">
        <v>254</v>
      </c>
      <c r="I15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61" spans="1:9" hidden="1">
      <c r="A1561" s="50">
        <v>181307</v>
      </c>
      <c r="B1561" s="50" t="s">
        <v>1169</v>
      </c>
      <c r="C1561" s="50" t="s">
        <v>1170</v>
      </c>
      <c r="D1561" s="50" t="s">
        <v>1160</v>
      </c>
      <c r="E1561" s="50" t="s">
        <v>1171</v>
      </c>
      <c r="F1561" s="51" t="s">
        <v>74</v>
      </c>
      <c r="G1561" s="52" t="s">
        <v>254</v>
      </c>
      <c r="H1561" s="52" t="s">
        <v>254</v>
      </c>
      <c r="I15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62" spans="1:9" hidden="1">
      <c r="A1562" s="50">
        <v>181308</v>
      </c>
      <c r="B1562" s="50" t="s">
        <v>1172</v>
      </c>
      <c r="C1562" s="50" t="s">
        <v>1173</v>
      </c>
      <c r="D1562" s="50" t="s">
        <v>1160</v>
      </c>
      <c r="E1562" s="50" t="s">
        <v>856</v>
      </c>
      <c r="F1562" s="51" t="s">
        <v>74</v>
      </c>
      <c r="G1562" s="53">
        <v>1.35</v>
      </c>
      <c r="H1562" s="53">
        <v>0.73</v>
      </c>
      <c r="I156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1.8493150684931507</v>
      </c>
    </row>
    <row r="1563" spans="1:9" hidden="1">
      <c r="A1563" s="50">
        <v>181309</v>
      </c>
      <c r="B1563" s="50" t="s">
        <v>1174</v>
      </c>
      <c r="C1563" s="50" t="s">
        <v>1175</v>
      </c>
      <c r="D1563" s="50" t="s">
        <v>1160</v>
      </c>
      <c r="E1563" s="50" t="s">
        <v>253</v>
      </c>
      <c r="F1563" s="51" t="s">
        <v>74</v>
      </c>
      <c r="G1563" s="52" t="s">
        <v>254</v>
      </c>
      <c r="H1563" s="52" t="s">
        <v>254</v>
      </c>
      <c r="I15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64" spans="1:9" hidden="1">
      <c r="A1564" s="50">
        <v>181310</v>
      </c>
      <c r="B1564" s="50" t="s">
        <v>1176</v>
      </c>
      <c r="C1564" s="50" t="s">
        <v>687</v>
      </c>
      <c r="D1564" s="50" t="s">
        <v>1160</v>
      </c>
      <c r="E1564" s="50" t="s">
        <v>253</v>
      </c>
      <c r="F1564" s="51" t="s">
        <v>74</v>
      </c>
      <c r="G1564" s="52" t="s">
        <v>254</v>
      </c>
      <c r="H1564" s="52" t="s">
        <v>254</v>
      </c>
      <c r="I15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65" spans="1:9" hidden="1">
      <c r="A1565" s="50">
        <v>181311</v>
      </c>
      <c r="B1565" s="50" t="s">
        <v>1177</v>
      </c>
      <c r="C1565" s="50" t="s">
        <v>1178</v>
      </c>
      <c r="D1565" s="50" t="s">
        <v>1160</v>
      </c>
      <c r="E1565" s="50" t="s">
        <v>1179</v>
      </c>
      <c r="F1565" s="51" t="s">
        <v>74</v>
      </c>
      <c r="G1565" s="53">
        <v>16.73</v>
      </c>
      <c r="H1565" s="53">
        <v>13.86</v>
      </c>
      <c r="I156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1.2070707070707072</v>
      </c>
    </row>
    <row r="1566" spans="1:9" hidden="1">
      <c r="A1566" s="50">
        <v>181315</v>
      </c>
      <c r="B1566" s="50" t="s">
        <v>1180</v>
      </c>
      <c r="C1566" s="50" t="s">
        <v>1181</v>
      </c>
      <c r="D1566" s="50" t="s">
        <v>1160</v>
      </c>
      <c r="E1566" s="50" t="s">
        <v>1164</v>
      </c>
      <c r="F1566" s="51" t="s">
        <v>74</v>
      </c>
      <c r="G1566" s="53">
        <v>1.65</v>
      </c>
      <c r="H1566" s="53">
        <v>0.64</v>
      </c>
      <c r="I156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2.578125</v>
      </c>
    </row>
    <row r="1567" spans="1:9" hidden="1">
      <c r="A1567" s="50">
        <v>181316</v>
      </c>
      <c r="B1567" s="50" t="s">
        <v>1182</v>
      </c>
      <c r="C1567" s="50" t="s">
        <v>1183</v>
      </c>
      <c r="D1567" s="50" t="s">
        <v>1160</v>
      </c>
      <c r="E1567" s="50" t="s">
        <v>1171</v>
      </c>
      <c r="F1567" s="51" t="s">
        <v>74</v>
      </c>
      <c r="G1567" s="53">
        <v>0.35</v>
      </c>
      <c r="H1567" s="53">
        <v>0.15</v>
      </c>
      <c r="I156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2.3333333333333335</v>
      </c>
    </row>
    <row r="1568" spans="1:9" hidden="1">
      <c r="A1568" s="50">
        <v>181317</v>
      </c>
      <c r="B1568" s="50" t="s">
        <v>1184</v>
      </c>
      <c r="C1568" s="50" t="s">
        <v>1185</v>
      </c>
      <c r="D1568" s="50" t="s">
        <v>1160</v>
      </c>
      <c r="E1568" s="50" t="s">
        <v>253</v>
      </c>
      <c r="F1568" s="51" t="s">
        <v>74</v>
      </c>
      <c r="G1568" s="53">
        <v>0.52</v>
      </c>
      <c r="H1568" s="53">
        <v>0.48</v>
      </c>
      <c r="I156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1.0833333333333335</v>
      </c>
    </row>
    <row r="1569" spans="1:9" hidden="1">
      <c r="A1569" s="50">
        <v>181318</v>
      </c>
      <c r="B1569" s="50" t="s">
        <v>1186</v>
      </c>
      <c r="C1569" s="50" t="s">
        <v>1187</v>
      </c>
      <c r="D1569" s="50" t="s">
        <v>1160</v>
      </c>
      <c r="E1569" s="50" t="s">
        <v>1188</v>
      </c>
      <c r="F1569" s="51" t="s">
        <v>74</v>
      </c>
      <c r="G1569" s="52" t="s">
        <v>254</v>
      </c>
      <c r="H1569" s="52" t="s">
        <v>254</v>
      </c>
      <c r="I15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70" spans="1:9" hidden="1">
      <c r="A1570" s="50">
        <v>181319</v>
      </c>
      <c r="B1570" s="50" t="s">
        <v>1189</v>
      </c>
      <c r="C1570" s="50" t="s">
        <v>1190</v>
      </c>
      <c r="D1570" s="50" t="s">
        <v>1160</v>
      </c>
      <c r="E1570" s="50" t="s">
        <v>253</v>
      </c>
      <c r="F1570" s="51" t="s">
        <v>74</v>
      </c>
      <c r="G1570" s="53">
        <v>1.07</v>
      </c>
      <c r="H1570" s="53">
        <v>0.67</v>
      </c>
      <c r="I157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1.5970149253731343</v>
      </c>
    </row>
    <row r="1571" spans="1:9" hidden="1">
      <c r="A1571" s="50">
        <v>181320</v>
      </c>
      <c r="B1571" s="50" t="s">
        <v>1191</v>
      </c>
      <c r="C1571" s="50" t="s">
        <v>370</v>
      </c>
      <c r="D1571" s="50" t="s">
        <v>1160</v>
      </c>
      <c r="E1571" s="50" t="s">
        <v>849</v>
      </c>
      <c r="F1571" s="51" t="s">
        <v>74</v>
      </c>
      <c r="G1571" s="52" t="s">
        <v>254</v>
      </c>
      <c r="H1571" s="52" t="s">
        <v>254</v>
      </c>
      <c r="I15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72" spans="1:9" hidden="1">
      <c r="A1572" s="50">
        <v>181321</v>
      </c>
      <c r="B1572" s="50" t="s">
        <v>969</v>
      </c>
      <c r="C1572" s="50" t="s">
        <v>690</v>
      </c>
      <c r="D1572" s="50" t="s">
        <v>1160</v>
      </c>
      <c r="E1572" s="50" t="s">
        <v>253</v>
      </c>
      <c r="F1572" s="51" t="s">
        <v>74</v>
      </c>
      <c r="G1572" s="53">
        <v>1.46</v>
      </c>
      <c r="H1572" s="53">
        <v>0.77</v>
      </c>
      <c r="I157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1.8961038961038961</v>
      </c>
    </row>
    <row r="1573" spans="1:9" hidden="1">
      <c r="A1573" s="50">
        <v>181322</v>
      </c>
      <c r="B1573" s="50" t="s">
        <v>1192</v>
      </c>
      <c r="C1573" s="50" t="s">
        <v>766</v>
      </c>
      <c r="D1573" s="50" t="s">
        <v>1160</v>
      </c>
      <c r="E1573" s="50" t="s">
        <v>253</v>
      </c>
      <c r="F1573" s="51" t="s">
        <v>74</v>
      </c>
      <c r="G1573" s="52" t="s">
        <v>254</v>
      </c>
      <c r="H1573" s="52" t="s">
        <v>254</v>
      </c>
      <c r="I15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74" spans="1:9" hidden="1">
      <c r="A1574" s="50">
        <v>181323</v>
      </c>
      <c r="B1574" s="50" t="s">
        <v>1193</v>
      </c>
      <c r="C1574" s="50" t="s">
        <v>1194</v>
      </c>
      <c r="D1574" s="50" t="s">
        <v>1160</v>
      </c>
      <c r="E1574" s="50" t="s">
        <v>494</v>
      </c>
      <c r="F1574" s="51" t="s">
        <v>74</v>
      </c>
      <c r="G1574" s="53">
        <v>3.11</v>
      </c>
      <c r="H1574" s="53">
        <v>1.64</v>
      </c>
      <c r="I157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1.8963414634146343</v>
      </c>
    </row>
    <row r="1575" spans="1:9" hidden="1">
      <c r="A1575" s="50">
        <v>181324</v>
      </c>
      <c r="B1575" s="50" t="s">
        <v>1195</v>
      </c>
      <c r="C1575" s="50" t="s">
        <v>1196</v>
      </c>
      <c r="D1575" s="50" t="s">
        <v>1160</v>
      </c>
      <c r="E1575" s="50" t="s">
        <v>1188</v>
      </c>
      <c r="F1575" s="51" t="s">
        <v>74</v>
      </c>
      <c r="G1575" s="54">
        <v>1.6</v>
      </c>
      <c r="H1575" s="53">
        <v>0.78</v>
      </c>
      <c r="I157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2.0512820512820515</v>
      </c>
    </row>
    <row r="1576" spans="1:9" hidden="1">
      <c r="A1576" s="50">
        <v>181325</v>
      </c>
      <c r="B1576" s="50" t="s">
        <v>1197</v>
      </c>
      <c r="C1576" s="50" t="s">
        <v>851</v>
      </c>
      <c r="D1576" s="50" t="s">
        <v>1160</v>
      </c>
      <c r="E1576" s="50" t="s">
        <v>253</v>
      </c>
      <c r="F1576" s="51" t="s">
        <v>74</v>
      </c>
      <c r="G1576" s="52" t="s">
        <v>254</v>
      </c>
      <c r="H1576" s="52" t="s">
        <v>254</v>
      </c>
      <c r="I15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77" spans="1:9" hidden="1">
      <c r="A1577" s="50">
        <v>181327</v>
      </c>
      <c r="B1577" s="50" t="s">
        <v>1198</v>
      </c>
      <c r="C1577" s="50" t="s">
        <v>730</v>
      </c>
      <c r="D1577" s="50" t="s">
        <v>1160</v>
      </c>
      <c r="E1577" s="50" t="s">
        <v>1199</v>
      </c>
      <c r="F1577" s="51" t="s">
        <v>74</v>
      </c>
      <c r="G1577" s="53">
        <v>1.19</v>
      </c>
      <c r="H1577" s="53">
        <v>1.01</v>
      </c>
      <c r="I157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1.1782178217821782</v>
      </c>
    </row>
    <row r="1578" spans="1:9" hidden="1">
      <c r="A1578" s="50">
        <v>181328</v>
      </c>
      <c r="B1578" s="50" t="s">
        <v>1200</v>
      </c>
      <c r="C1578" s="50" t="s">
        <v>1201</v>
      </c>
      <c r="D1578" s="50" t="s">
        <v>1160</v>
      </c>
      <c r="E1578" s="50" t="s">
        <v>1171</v>
      </c>
      <c r="F1578" s="51" t="s">
        <v>74</v>
      </c>
      <c r="G1578" s="53">
        <v>0.72</v>
      </c>
      <c r="H1578" s="53">
        <v>0.33</v>
      </c>
      <c r="I157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2.1818181818181817</v>
      </c>
    </row>
    <row r="1579" spans="1:9" hidden="1">
      <c r="A1579" s="50">
        <v>181329</v>
      </c>
      <c r="B1579" s="50" t="s">
        <v>1202</v>
      </c>
      <c r="C1579" s="50" t="s">
        <v>1203</v>
      </c>
      <c r="D1579" s="50" t="s">
        <v>1160</v>
      </c>
      <c r="E1579" s="50" t="s">
        <v>375</v>
      </c>
      <c r="F1579" s="51" t="s">
        <v>74</v>
      </c>
      <c r="G1579" s="53">
        <v>0.33</v>
      </c>
      <c r="H1579" s="53">
        <v>0.27</v>
      </c>
      <c r="I157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1.2222222222222221</v>
      </c>
    </row>
    <row r="1580" spans="1:9" hidden="1">
      <c r="A1580" s="50">
        <v>181330</v>
      </c>
      <c r="B1580" s="50" t="s">
        <v>1204</v>
      </c>
      <c r="C1580" s="50" t="s">
        <v>1205</v>
      </c>
      <c r="D1580" s="50" t="s">
        <v>1160</v>
      </c>
      <c r="E1580" s="50" t="s">
        <v>253</v>
      </c>
      <c r="F1580" s="51" t="s">
        <v>74</v>
      </c>
      <c r="G1580" s="53">
        <v>2.04</v>
      </c>
      <c r="H1580" s="53">
        <v>1.1399999999999999</v>
      </c>
      <c r="I158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1.7894736842105265</v>
      </c>
    </row>
    <row r="1581" spans="1:9" hidden="1">
      <c r="A1581" s="50">
        <v>181331</v>
      </c>
      <c r="B1581" s="50" t="s">
        <v>1206</v>
      </c>
      <c r="C1581" s="50" t="s">
        <v>1207</v>
      </c>
      <c r="D1581" s="50" t="s">
        <v>1160</v>
      </c>
      <c r="E1581" s="50" t="s">
        <v>1171</v>
      </c>
      <c r="F1581" s="51" t="s">
        <v>74</v>
      </c>
      <c r="G1581" s="52" t="s">
        <v>254</v>
      </c>
      <c r="H1581" s="52" t="s">
        <v>254</v>
      </c>
      <c r="I15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582" spans="1:9">
      <c r="A1582" s="332"/>
      <c r="B1582" s="332"/>
      <c r="C1582" s="332"/>
      <c r="D1582" s="332"/>
      <c r="E1582" s="332"/>
      <c r="F1582" s="333"/>
      <c r="G1582" s="334"/>
      <c r="H1582" s="335"/>
      <c r="I1582" s="389" t="str">
        <f>IFERROR(Table2[[#This Row],[Total private allowed amount for facility inpatient and outpatient services ($ millions) (required)]]/Table2[[#This Row],[Simulated Medicare allowed amount for facility inpatient and outpatient services ($ millions) (required)]],"")</f>
        <v/>
      </c>
    </row>
    <row r="1583" spans="1:9">
      <c r="A1583" s="332"/>
      <c r="B1583" s="332"/>
      <c r="C1583" s="332"/>
      <c r="D1583" s="332"/>
      <c r="E1583" s="332"/>
      <c r="F1583" s="333"/>
      <c r="G1583" s="334"/>
      <c r="H1583" s="334"/>
      <c r="I1583" s="389" t="str">
        <f>IFERROR(Table2[[#This Row],[Total private allowed amount for facility inpatient and outpatient services ($ millions) (required)]]/Table2[[#This Row],[Simulated Medicare allowed amount for facility inpatient and outpatient services ($ millions) (required)]],"")</f>
        <v/>
      </c>
    </row>
    <row r="1584" spans="1:9">
      <c r="A1584" s="332"/>
      <c r="B1584" s="332"/>
      <c r="C1584" s="332"/>
      <c r="D1584" s="332"/>
      <c r="E1584" s="332"/>
      <c r="F1584" s="333"/>
      <c r="G1584" s="334"/>
      <c r="H1584" s="334"/>
      <c r="I1584" s="389" t="str">
        <f>IFERROR(Table2[[#This Row],[Total private allowed amount for facility inpatient and outpatient services ($ millions) (required)]]/Table2[[#This Row],[Simulated Medicare allowed amount for facility inpatient and outpatient services ($ millions) (required)]],"")</f>
        <v/>
      </c>
    </row>
    <row r="1585" spans="1:9">
      <c r="A1585" s="332"/>
      <c r="B1585" s="332"/>
      <c r="C1585" s="332"/>
      <c r="D1585" s="332"/>
      <c r="E1585" s="332"/>
      <c r="F1585" s="333"/>
      <c r="G1585" s="334"/>
      <c r="H1585" s="334"/>
      <c r="I1585" s="389" t="str">
        <f>IFERROR(Table2[[#This Row],[Total private allowed amount for facility inpatient and outpatient services ($ millions) (required)]]/Table2[[#This Row],[Simulated Medicare allowed amount for facility inpatient and outpatient services ($ millions) (required)]],"")</f>
        <v/>
      </c>
    </row>
    <row r="1586" spans="1:9">
      <c r="A1586" s="332"/>
      <c r="B1586" s="332"/>
      <c r="C1586" s="332"/>
      <c r="D1586" s="332"/>
      <c r="E1586" s="332"/>
      <c r="F1586" s="333"/>
      <c r="G1586" s="334"/>
      <c r="H1586" s="334"/>
      <c r="I1586" s="389" t="str">
        <f>IFERROR(Table2[[#This Row],[Total private allowed amount for facility inpatient and outpatient services ($ millions) (required)]]/Table2[[#This Row],[Simulated Medicare allowed amount for facility inpatient and outpatient services ($ millions) (required)]],"")</f>
        <v/>
      </c>
    </row>
    <row r="1587" spans="1:9">
      <c r="A1587" s="332"/>
      <c r="B1587" s="332"/>
      <c r="C1587" s="332"/>
      <c r="D1587" s="332"/>
      <c r="E1587" s="332"/>
      <c r="F1587" s="333"/>
      <c r="G1587" s="334"/>
      <c r="H1587" s="334"/>
      <c r="I1587" s="389" t="str">
        <f>IFERROR(Table2[[#This Row],[Total private allowed amount for facility inpatient and outpatient services ($ millions) (required)]]/Table2[[#This Row],[Simulated Medicare allowed amount for facility inpatient and outpatient services ($ millions) (required)]],"")</f>
        <v/>
      </c>
    </row>
    <row r="1588" spans="1:9">
      <c r="A1588" s="332"/>
      <c r="B1588" s="332"/>
      <c r="C1588" s="332"/>
      <c r="D1588" s="332"/>
      <c r="E1588" s="332"/>
      <c r="F1588" s="333"/>
      <c r="G1588" s="334"/>
      <c r="H1588" s="334"/>
      <c r="I1588" s="389" t="str">
        <f>IFERROR(Table2[[#This Row],[Total private allowed amount for facility inpatient and outpatient services ($ millions) (required)]]/Table2[[#This Row],[Simulated Medicare allowed amount for facility inpatient and outpatient services ($ millions) (required)]],"")</f>
        <v/>
      </c>
    </row>
    <row r="1589" spans="1:9">
      <c r="A1589" s="332"/>
      <c r="B1589" s="332"/>
      <c r="C1589" s="332"/>
      <c r="D1589" s="332"/>
      <c r="E1589" s="332"/>
      <c r="F1589" s="333"/>
      <c r="G1589" s="334"/>
      <c r="H1589" s="334"/>
      <c r="I1589" s="389" t="str">
        <f>IFERROR(Table2[[#This Row],[Total private allowed amount for facility inpatient and outpatient services ($ millions) (required)]]/Table2[[#This Row],[Simulated Medicare allowed amount for facility inpatient and outpatient services ($ millions) (required)]],"")</f>
        <v/>
      </c>
    </row>
    <row r="1590" spans="1:9">
      <c r="A1590" s="332"/>
      <c r="B1590" s="332"/>
      <c r="C1590" s="332"/>
      <c r="D1590" s="332"/>
      <c r="E1590" s="332"/>
      <c r="F1590" s="333"/>
      <c r="G1590" s="334"/>
      <c r="H1590" s="334"/>
      <c r="I1590" s="389" t="str">
        <f>IFERROR(Table2[[#This Row],[Total private allowed amount for facility inpatient and outpatient services ($ millions) (required)]]/Table2[[#This Row],[Simulated Medicare allowed amount for facility inpatient and outpatient services ($ millions) (required)]],"")</f>
        <v/>
      </c>
    </row>
    <row r="1591" spans="1:9">
      <c r="A1591" s="332"/>
      <c r="B1591" s="332"/>
      <c r="C1591" s="332"/>
      <c r="D1591" s="332"/>
      <c r="E1591" s="332"/>
      <c r="F1591" s="333"/>
      <c r="G1591" s="334"/>
      <c r="H1591" s="334"/>
      <c r="I1591" s="389" t="str">
        <f>IFERROR(Table2[[#This Row],[Total private allowed amount for facility inpatient and outpatient services ($ millions) (required)]]/Table2[[#This Row],[Simulated Medicare allowed amount for facility inpatient and outpatient services ($ millions) (required)]],"")</f>
        <v/>
      </c>
    </row>
    <row r="1592" spans="1:9">
      <c r="A1592" s="332"/>
      <c r="B1592" s="332"/>
      <c r="C1592" s="332"/>
      <c r="D1592" s="332"/>
      <c r="E1592" s="332"/>
      <c r="F1592" s="333"/>
      <c r="G1592" s="335"/>
      <c r="H1592" s="334"/>
      <c r="I1592" s="389" t="str">
        <f>IFERROR(Table2[[#This Row],[Total private allowed amount for facility inpatient and outpatient services ($ millions) (required)]]/Table2[[#This Row],[Simulated Medicare allowed amount for facility inpatient and outpatient services ($ millions) (required)]],"")</f>
        <v/>
      </c>
    </row>
    <row r="1593" spans="1:9">
      <c r="A1593" s="332"/>
      <c r="B1593" s="332"/>
      <c r="C1593" s="332"/>
      <c r="D1593" s="332"/>
      <c r="E1593" s="332"/>
      <c r="F1593" s="333"/>
      <c r="G1593" s="334"/>
      <c r="H1593" s="334"/>
      <c r="I1593" s="389" t="str">
        <f>IFERROR(Table2[[#This Row],[Total private allowed amount for facility inpatient and outpatient services ($ millions) (required)]]/Table2[[#This Row],[Simulated Medicare allowed amount for facility inpatient and outpatient services ($ millions) (required)]],"")</f>
        <v/>
      </c>
    </row>
    <row r="1594" spans="1:9">
      <c r="A1594" s="332"/>
      <c r="B1594" s="332"/>
      <c r="C1594" s="332"/>
      <c r="D1594" s="332"/>
      <c r="E1594" s="332"/>
      <c r="F1594" s="333"/>
      <c r="G1594" s="334"/>
      <c r="H1594" s="334"/>
      <c r="I1594" s="389" t="str">
        <f>IFERROR(Table2[[#This Row],[Total private allowed amount for facility inpatient and outpatient services ($ millions) (required)]]/Table2[[#This Row],[Simulated Medicare allowed amount for facility inpatient and outpatient services ($ millions) (required)]],"")</f>
        <v/>
      </c>
    </row>
    <row r="1595" spans="1:9">
      <c r="A1595" s="332"/>
      <c r="B1595" s="332"/>
      <c r="C1595" s="332"/>
      <c r="D1595" s="332"/>
      <c r="E1595" s="332"/>
      <c r="F1595" s="333"/>
      <c r="G1595" s="334"/>
      <c r="H1595" s="334"/>
      <c r="I1595" s="389" t="str">
        <f>IFERROR(Table2[[#This Row],[Total private allowed amount for facility inpatient and outpatient services ($ millions) (required)]]/Table2[[#This Row],[Simulated Medicare allowed amount for facility inpatient and outpatient services ($ millions) (required)]],"")</f>
        <v/>
      </c>
    </row>
    <row r="1596" spans="1:9">
      <c r="A1596" s="332"/>
      <c r="B1596" s="332"/>
      <c r="C1596" s="332"/>
      <c r="D1596" s="332"/>
      <c r="E1596" s="332"/>
      <c r="F1596" s="333"/>
      <c r="G1596" s="334"/>
      <c r="H1596" s="334"/>
      <c r="I1596" s="389" t="str">
        <f>IFERROR(Table2[[#This Row],[Total private allowed amount for facility inpatient and outpatient services ($ millions) (required)]]/Table2[[#This Row],[Simulated Medicare allowed amount for facility inpatient and outpatient services ($ millions) (required)]],"")</f>
        <v/>
      </c>
    </row>
    <row r="1597" spans="1:9">
      <c r="A1597" s="332"/>
      <c r="B1597" s="332"/>
      <c r="C1597" s="332"/>
      <c r="D1597" s="332"/>
      <c r="E1597" s="332"/>
      <c r="F1597" s="333"/>
      <c r="G1597" s="334"/>
      <c r="H1597" s="334"/>
      <c r="I1597" s="389" t="str">
        <f>IFERROR(Table2[[#This Row],[Total private allowed amount for facility inpatient and outpatient services ($ millions) (required)]]/Table2[[#This Row],[Simulated Medicare allowed amount for facility inpatient and outpatient services ($ millions) (required)]],"")</f>
        <v/>
      </c>
    </row>
    <row r="1598" spans="1:9">
      <c r="A1598" s="332"/>
      <c r="B1598" s="332"/>
      <c r="C1598" s="332"/>
      <c r="D1598" s="332"/>
      <c r="E1598" s="332"/>
      <c r="F1598" s="333"/>
      <c r="G1598" s="335"/>
      <c r="H1598" s="334"/>
      <c r="I1598" s="389" t="str">
        <f>IFERROR(Table2[[#This Row],[Total private allowed amount for facility inpatient and outpatient services ($ millions) (required)]]/Table2[[#This Row],[Simulated Medicare allowed amount for facility inpatient and outpatient services ($ millions) (required)]],"")</f>
        <v/>
      </c>
    </row>
    <row r="1599" spans="1:9">
      <c r="A1599" s="332"/>
      <c r="B1599" s="332"/>
      <c r="C1599" s="332"/>
      <c r="D1599" s="332"/>
      <c r="E1599" s="332"/>
      <c r="F1599" s="333"/>
      <c r="G1599" s="334"/>
      <c r="H1599" s="334"/>
      <c r="I1599" s="389" t="str">
        <f>IFERROR(Table2[[#This Row],[Total private allowed amount for facility inpatient and outpatient services ($ millions) (required)]]/Table2[[#This Row],[Simulated Medicare allowed amount for facility inpatient and outpatient services ($ millions) (required)]],"")</f>
        <v/>
      </c>
    </row>
    <row r="1600" spans="1:9">
      <c r="A1600" s="332"/>
      <c r="B1600" s="332"/>
      <c r="C1600" s="332"/>
      <c r="D1600" s="332"/>
      <c r="E1600" s="332"/>
      <c r="F1600" s="333"/>
      <c r="G1600" s="334"/>
      <c r="H1600" s="334"/>
      <c r="I1600" s="389" t="str">
        <f>IFERROR(Table2[[#This Row],[Total private allowed amount for facility inpatient and outpatient services ($ millions) (required)]]/Table2[[#This Row],[Simulated Medicare allowed amount for facility inpatient and outpatient services ($ millions) (required)]],"")</f>
        <v/>
      </c>
    </row>
    <row r="1601" spans="1:9">
      <c r="A1601" s="332"/>
      <c r="B1601" s="332"/>
      <c r="C1601" s="332"/>
      <c r="D1601" s="332"/>
      <c r="E1601" s="332"/>
      <c r="F1601" s="333"/>
      <c r="G1601" s="334"/>
      <c r="H1601" s="334"/>
      <c r="I1601" s="389" t="str">
        <f>IFERROR(Table2[[#This Row],[Total private allowed amount for facility inpatient and outpatient services ($ millions) (required)]]/Table2[[#This Row],[Simulated Medicare allowed amount for facility inpatient and outpatient services ($ millions) (required)]],"")</f>
        <v/>
      </c>
    </row>
    <row r="1602" spans="1:9">
      <c r="A1602" s="332"/>
      <c r="B1602" s="332"/>
      <c r="C1602" s="332"/>
      <c r="D1602" s="332"/>
      <c r="E1602" s="332"/>
      <c r="F1602" s="333"/>
      <c r="G1602" s="334"/>
      <c r="H1602" s="334"/>
      <c r="I1602" s="389" t="str">
        <f>IFERROR(Table2[[#This Row],[Total private allowed amount for facility inpatient and outpatient services ($ millions) (required)]]/Table2[[#This Row],[Simulated Medicare allowed amount for facility inpatient and outpatient services ($ millions) (required)]],"")</f>
        <v/>
      </c>
    </row>
    <row r="1603" spans="1:9">
      <c r="A1603" s="332"/>
      <c r="B1603" s="332"/>
      <c r="C1603" s="332"/>
      <c r="D1603" s="332"/>
      <c r="E1603" s="332"/>
      <c r="F1603" s="333"/>
      <c r="G1603" s="334"/>
      <c r="H1603" s="334"/>
      <c r="I1603" s="389" t="str">
        <f>IFERROR(Table2[[#This Row],[Total private allowed amount for facility inpatient and outpatient services ($ millions) (required)]]/Table2[[#This Row],[Simulated Medicare allowed amount for facility inpatient and outpatient services ($ millions) (required)]],"")</f>
        <v/>
      </c>
    </row>
    <row r="1604" spans="1:9">
      <c r="A1604" s="332"/>
      <c r="B1604" s="332"/>
      <c r="C1604" s="332"/>
      <c r="D1604" s="332"/>
      <c r="E1604" s="332"/>
      <c r="F1604" s="333"/>
      <c r="G1604" s="335"/>
      <c r="H1604" s="334"/>
      <c r="I1604" s="389" t="str">
        <f>IFERROR(Table2[[#This Row],[Total private allowed amount for facility inpatient and outpatient services ($ millions) (required)]]/Table2[[#This Row],[Simulated Medicare allowed amount for facility inpatient and outpatient services ($ millions) (required)]],"")</f>
        <v/>
      </c>
    </row>
    <row r="1605" spans="1:9">
      <c r="A1605" s="332"/>
      <c r="B1605" s="332"/>
      <c r="C1605" s="332"/>
      <c r="D1605" s="332"/>
      <c r="E1605" s="332"/>
      <c r="F1605" s="333"/>
      <c r="G1605" s="334"/>
      <c r="H1605" s="334"/>
      <c r="I1605" s="389" t="str">
        <f>IFERROR(Table2[[#This Row],[Total private allowed amount for facility inpatient and outpatient services ($ millions) (required)]]/Table2[[#This Row],[Simulated Medicare allowed amount for facility inpatient and outpatient services ($ millions) (required)]],"")</f>
        <v/>
      </c>
    </row>
    <row r="1606" spans="1:9">
      <c r="A1606" s="332"/>
      <c r="B1606" s="332"/>
      <c r="C1606" s="332"/>
      <c r="D1606" s="332"/>
      <c r="E1606" s="332"/>
      <c r="F1606" s="333"/>
      <c r="G1606" s="334"/>
      <c r="H1606" s="334"/>
      <c r="I1606" s="389" t="str">
        <f>IFERROR(Table2[[#This Row],[Total private allowed amount for facility inpatient and outpatient services ($ millions) (required)]]/Table2[[#This Row],[Simulated Medicare allowed amount for facility inpatient and outpatient services ($ millions) (required)]],"")</f>
        <v/>
      </c>
    </row>
    <row r="1607" spans="1:9">
      <c r="A1607" s="332"/>
      <c r="B1607" s="332"/>
      <c r="C1607" s="332"/>
      <c r="D1607" s="332"/>
      <c r="E1607" s="332"/>
      <c r="F1607" s="333"/>
      <c r="G1607" s="334"/>
      <c r="H1607" s="334"/>
      <c r="I1607" s="389" t="str">
        <f>IFERROR(Table2[[#This Row],[Total private allowed amount for facility inpatient and outpatient services ($ millions) (required)]]/Table2[[#This Row],[Simulated Medicare allowed amount for facility inpatient and outpatient services ($ millions) (required)]],"")</f>
        <v/>
      </c>
    </row>
    <row r="1608" spans="1:9">
      <c r="A1608" s="332"/>
      <c r="B1608" s="332"/>
      <c r="C1608" s="332"/>
      <c r="D1608" s="332"/>
      <c r="E1608" s="332"/>
      <c r="F1608" s="333"/>
      <c r="G1608" s="334"/>
      <c r="H1608" s="334"/>
      <c r="I1608" s="389" t="str">
        <f>IFERROR(Table2[[#This Row],[Total private allowed amount for facility inpatient and outpatient services ($ millions) (required)]]/Table2[[#This Row],[Simulated Medicare allowed amount for facility inpatient and outpatient services ($ millions) (required)]],"")</f>
        <v/>
      </c>
    </row>
    <row r="1609" spans="1:9">
      <c r="A1609" s="332"/>
      <c r="B1609" s="332"/>
      <c r="C1609" s="332"/>
      <c r="D1609" s="332"/>
      <c r="E1609" s="332"/>
      <c r="F1609" s="333"/>
      <c r="G1609" s="334"/>
      <c r="H1609" s="334"/>
      <c r="I1609" s="389" t="str">
        <f>IFERROR(Table2[[#This Row],[Total private allowed amount for facility inpatient and outpatient services ($ millions) (required)]]/Table2[[#This Row],[Simulated Medicare allowed amount for facility inpatient and outpatient services ($ millions) (required)]],"")</f>
        <v/>
      </c>
    </row>
    <row r="1610" spans="1:9">
      <c r="A1610" s="332"/>
      <c r="B1610" s="332"/>
      <c r="C1610" s="332"/>
      <c r="D1610" s="332"/>
      <c r="E1610" s="332"/>
      <c r="F1610" s="333"/>
      <c r="G1610" s="334"/>
      <c r="H1610" s="334"/>
      <c r="I1610" s="389" t="str">
        <f>IFERROR(Table2[[#This Row],[Total private allowed amount for facility inpatient and outpatient services ($ millions) (required)]]/Table2[[#This Row],[Simulated Medicare allowed amount for facility inpatient and outpatient services ($ millions) (required)]],"")</f>
        <v/>
      </c>
    </row>
    <row r="1611" spans="1:9">
      <c r="A1611" s="332"/>
      <c r="B1611" s="332"/>
      <c r="C1611" s="332"/>
      <c r="D1611" s="332"/>
      <c r="E1611" s="332"/>
      <c r="F1611" s="333"/>
      <c r="G1611" s="334"/>
      <c r="H1611" s="335"/>
      <c r="I1611" s="389" t="str">
        <f>IFERROR(Table2[[#This Row],[Total private allowed amount for facility inpatient and outpatient services ($ millions) (required)]]/Table2[[#This Row],[Simulated Medicare allowed amount for facility inpatient and outpatient services ($ millions) (required)]],"")</f>
        <v/>
      </c>
    </row>
    <row r="1612" spans="1:9">
      <c r="A1612" s="332"/>
      <c r="B1612" s="332"/>
      <c r="C1612" s="332"/>
      <c r="D1612" s="332"/>
      <c r="E1612" s="332"/>
      <c r="F1612" s="333"/>
      <c r="G1612" s="334"/>
      <c r="H1612" s="334"/>
      <c r="I1612" s="389" t="str">
        <f>IFERROR(Table2[[#This Row],[Total private allowed amount for facility inpatient and outpatient services ($ millions) (required)]]/Table2[[#This Row],[Simulated Medicare allowed amount for facility inpatient and outpatient services ($ millions) (required)]],"")</f>
        <v/>
      </c>
    </row>
    <row r="1613" spans="1:9">
      <c r="A1613" s="332"/>
      <c r="B1613" s="332"/>
      <c r="C1613" s="332"/>
      <c r="D1613" s="332"/>
      <c r="E1613" s="332"/>
      <c r="F1613" s="333"/>
      <c r="G1613" s="336"/>
      <c r="H1613" s="336"/>
      <c r="I1613" s="389" t="str">
        <f>IFERROR(Table2[[#This Row],[Total private allowed amount for facility inpatient and outpatient services ($ millions) (required)]]/Table2[[#This Row],[Simulated Medicare allowed amount for facility inpatient and outpatient services ($ millions) (required)]],"")</f>
        <v/>
      </c>
    </row>
    <row r="1614" spans="1:9">
      <c r="A1614" s="332"/>
      <c r="B1614" s="332"/>
      <c r="C1614" s="332"/>
      <c r="D1614" s="332"/>
      <c r="E1614" s="332"/>
      <c r="F1614" s="333"/>
      <c r="G1614" s="334"/>
      <c r="H1614" s="334"/>
      <c r="I1614" s="389" t="str">
        <f>IFERROR(Table2[[#This Row],[Total private allowed amount for facility inpatient and outpatient services ($ millions) (required)]]/Table2[[#This Row],[Simulated Medicare allowed amount for facility inpatient and outpatient services ($ millions) (required)]],"")</f>
        <v/>
      </c>
    </row>
    <row r="1615" spans="1:9">
      <c r="A1615" s="332"/>
      <c r="B1615" s="332"/>
      <c r="C1615" s="332"/>
      <c r="D1615" s="332"/>
      <c r="E1615" s="332"/>
      <c r="F1615" s="333"/>
      <c r="G1615" s="334"/>
      <c r="H1615" s="334"/>
      <c r="I1615" s="389" t="str">
        <f>IFERROR(Table2[[#This Row],[Total private allowed amount for facility inpatient and outpatient services ($ millions) (required)]]/Table2[[#This Row],[Simulated Medicare allowed amount for facility inpatient and outpatient services ($ millions) (required)]],"")</f>
        <v/>
      </c>
    </row>
    <row r="1616" spans="1:9">
      <c r="A1616" s="332"/>
      <c r="B1616" s="332"/>
      <c r="C1616" s="332"/>
      <c r="D1616" s="332"/>
      <c r="E1616" s="332"/>
      <c r="F1616" s="333"/>
      <c r="G1616" s="336"/>
      <c r="H1616" s="336"/>
      <c r="I1616" s="389" t="str">
        <f>IFERROR(Table2[[#This Row],[Total private allowed amount for facility inpatient and outpatient services ($ millions) (required)]]/Table2[[#This Row],[Simulated Medicare allowed amount for facility inpatient and outpatient services ($ millions) (required)]],"")</f>
        <v/>
      </c>
    </row>
    <row r="1617" spans="1:9">
      <c r="A1617" s="332"/>
      <c r="B1617" s="332"/>
      <c r="C1617" s="332"/>
      <c r="D1617" s="332"/>
      <c r="E1617" s="332"/>
      <c r="F1617" s="333"/>
      <c r="G1617" s="335"/>
      <c r="H1617" s="334"/>
      <c r="I1617" s="389" t="str">
        <f>IFERROR(Table2[[#This Row],[Total private allowed amount for facility inpatient and outpatient services ($ millions) (required)]]/Table2[[#This Row],[Simulated Medicare allowed amount for facility inpatient and outpatient services ($ millions) (required)]],"")</f>
        <v/>
      </c>
    </row>
    <row r="1618" spans="1:9">
      <c r="A1618" s="332"/>
      <c r="B1618" s="332"/>
      <c r="C1618" s="332"/>
      <c r="D1618" s="332"/>
      <c r="E1618" s="332"/>
      <c r="F1618" s="333"/>
      <c r="G1618" s="336"/>
      <c r="H1618" s="336"/>
      <c r="I1618" s="389" t="str">
        <f>IFERROR(Table2[[#This Row],[Total private allowed amount for facility inpatient and outpatient services ($ millions) (required)]]/Table2[[#This Row],[Simulated Medicare allowed amount for facility inpatient and outpatient services ($ millions) (required)]],"")</f>
        <v/>
      </c>
    </row>
    <row r="1619" spans="1:9">
      <c r="A1619" s="332"/>
      <c r="B1619" s="332"/>
      <c r="C1619" s="332"/>
      <c r="D1619" s="332"/>
      <c r="E1619" s="332"/>
      <c r="F1619" s="333"/>
      <c r="G1619" s="334"/>
      <c r="H1619" s="334"/>
      <c r="I1619" s="389" t="str">
        <f>IFERROR(Table2[[#This Row],[Total private allowed amount for facility inpatient and outpatient services ($ millions) (required)]]/Table2[[#This Row],[Simulated Medicare allowed amount for facility inpatient and outpatient services ($ millions) (required)]],"")</f>
        <v/>
      </c>
    </row>
    <row r="1620" spans="1:9">
      <c r="A1620" s="332"/>
      <c r="B1620" s="332"/>
      <c r="C1620" s="332"/>
      <c r="D1620" s="332"/>
      <c r="E1620" s="332"/>
      <c r="F1620" s="333"/>
      <c r="G1620" s="336"/>
      <c r="H1620" s="336"/>
      <c r="I1620" s="389" t="str">
        <f>IFERROR(Table2[[#This Row],[Total private allowed amount for facility inpatient and outpatient services ($ millions) (required)]]/Table2[[#This Row],[Simulated Medicare allowed amount for facility inpatient and outpatient services ($ millions) (required)]],"")</f>
        <v/>
      </c>
    </row>
    <row r="1621" spans="1:9">
      <c r="A1621" s="332"/>
      <c r="B1621" s="332"/>
      <c r="C1621" s="332"/>
      <c r="D1621" s="332"/>
      <c r="E1621" s="332"/>
      <c r="F1621" s="333"/>
      <c r="G1621" s="334"/>
      <c r="H1621" s="334"/>
      <c r="I1621" s="389" t="str">
        <f>IFERROR(Table2[[#This Row],[Total private allowed amount for facility inpatient and outpatient services ($ millions) (required)]]/Table2[[#This Row],[Simulated Medicare allowed amount for facility inpatient and outpatient services ($ millions) (required)]],"")</f>
        <v/>
      </c>
    </row>
    <row r="1622" spans="1:9">
      <c r="A1622" s="332"/>
      <c r="B1622" s="332"/>
      <c r="C1622" s="332"/>
      <c r="D1622" s="332"/>
      <c r="E1622" s="332"/>
      <c r="F1622" s="333"/>
      <c r="G1622" s="336"/>
      <c r="H1622" s="336"/>
      <c r="I1622" s="389" t="str">
        <f>IFERROR(Table2[[#This Row],[Total private allowed amount for facility inpatient and outpatient services ($ millions) (required)]]/Table2[[#This Row],[Simulated Medicare allowed amount for facility inpatient and outpatient services ($ millions) (required)]],"")</f>
        <v/>
      </c>
    </row>
    <row r="1623" spans="1:9">
      <c r="A1623" s="332"/>
      <c r="B1623" s="332"/>
      <c r="C1623" s="332"/>
      <c r="D1623" s="332"/>
      <c r="E1623" s="332"/>
      <c r="F1623" s="333"/>
      <c r="G1623" s="336"/>
      <c r="H1623" s="336"/>
      <c r="I1623" s="389" t="str">
        <f>IFERROR(Table2[[#This Row],[Total private allowed amount for facility inpatient and outpatient services ($ millions) (required)]]/Table2[[#This Row],[Simulated Medicare allowed amount for facility inpatient and outpatient services ($ millions) (required)]],"")</f>
        <v/>
      </c>
    </row>
    <row r="1624" spans="1:9">
      <c r="A1624" s="332"/>
      <c r="B1624" s="332"/>
      <c r="C1624" s="332"/>
      <c r="D1624" s="332"/>
      <c r="E1624" s="332"/>
      <c r="F1624" s="333"/>
      <c r="G1624" s="336"/>
      <c r="H1624" s="336"/>
      <c r="I1624" s="389" t="str">
        <f>IFERROR(Table2[[#This Row],[Total private allowed amount for facility inpatient and outpatient services ($ millions) (required)]]/Table2[[#This Row],[Simulated Medicare allowed amount for facility inpatient and outpatient services ($ millions) (required)]],"")</f>
        <v/>
      </c>
    </row>
    <row r="1625" spans="1:9">
      <c r="A1625" s="332"/>
      <c r="B1625" s="332"/>
      <c r="C1625" s="332"/>
      <c r="D1625" s="332"/>
      <c r="E1625" s="332"/>
      <c r="F1625" s="333"/>
      <c r="G1625" s="335"/>
      <c r="H1625" s="334"/>
      <c r="I1625" s="389" t="str">
        <f>IFERROR(Table2[[#This Row],[Total private allowed amount for facility inpatient and outpatient services ($ millions) (required)]]/Table2[[#This Row],[Simulated Medicare allowed amount for facility inpatient and outpatient services ($ millions) (required)]],"")</f>
        <v/>
      </c>
    </row>
    <row r="1626" spans="1:9">
      <c r="A1626" s="332"/>
      <c r="B1626" s="332"/>
      <c r="C1626" s="332"/>
      <c r="D1626" s="332"/>
      <c r="E1626" s="332"/>
      <c r="F1626" s="333"/>
      <c r="G1626" s="336"/>
      <c r="H1626" s="336"/>
      <c r="I1626" s="389" t="str">
        <f>IFERROR(Table2[[#This Row],[Total private allowed amount for facility inpatient and outpatient services ($ millions) (required)]]/Table2[[#This Row],[Simulated Medicare allowed amount for facility inpatient and outpatient services ($ millions) (required)]],"")</f>
        <v/>
      </c>
    </row>
    <row r="1627" spans="1:9">
      <c r="A1627" s="332"/>
      <c r="B1627" s="332"/>
      <c r="C1627" s="332"/>
      <c r="D1627" s="332"/>
      <c r="E1627" s="332"/>
      <c r="F1627" s="333"/>
      <c r="G1627" s="336"/>
      <c r="H1627" s="336"/>
      <c r="I1627" s="389" t="str">
        <f>IFERROR(Table2[[#This Row],[Total private allowed amount for facility inpatient and outpatient services ($ millions) (required)]]/Table2[[#This Row],[Simulated Medicare allowed amount for facility inpatient and outpatient services ($ millions) (required)]],"")</f>
        <v/>
      </c>
    </row>
    <row r="1628" spans="1:9">
      <c r="A1628" s="332"/>
      <c r="B1628" s="332"/>
      <c r="C1628" s="332"/>
      <c r="D1628" s="332"/>
      <c r="E1628" s="332"/>
      <c r="F1628" s="333"/>
      <c r="G1628" s="334"/>
      <c r="H1628" s="334"/>
      <c r="I1628" s="389" t="str">
        <f>IFERROR(Table2[[#This Row],[Total private allowed amount for facility inpatient and outpatient services ($ millions) (required)]]/Table2[[#This Row],[Simulated Medicare allowed amount for facility inpatient and outpatient services ($ millions) (required)]],"")</f>
        <v/>
      </c>
    </row>
    <row r="1629" spans="1:9">
      <c r="A1629" s="332"/>
      <c r="B1629" s="332"/>
      <c r="C1629" s="332"/>
      <c r="D1629" s="332"/>
      <c r="E1629" s="332"/>
      <c r="F1629" s="333"/>
      <c r="G1629" s="336"/>
      <c r="H1629" s="336"/>
      <c r="I1629" s="389" t="str">
        <f>IFERROR(Table2[[#This Row],[Total private allowed amount for facility inpatient and outpatient services ($ millions) (required)]]/Table2[[#This Row],[Simulated Medicare allowed amount for facility inpatient and outpatient services ($ millions) (required)]],"")</f>
        <v/>
      </c>
    </row>
    <row r="1630" spans="1:9">
      <c r="A1630" s="332"/>
      <c r="B1630" s="332"/>
      <c r="C1630" s="332"/>
      <c r="D1630" s="332"/>
      <c r="E1630" s="332"/>
      <c r="F1630" s="333"/>
      <c r="G1630" s="334"/>
      <c r="H1630" s="334"/>
      <c r="I1630" s="389" t="str">
        <f>IFERROR(Table2[[#This Row],[Total private allowed amount for facility inpatient and outpatient services ($ millions) (required)]]/Table2[[#This Row],[Simulated Medicare allowed amount for facility inpatient and outpatient services ($ millions) (required)]],"")</f>
        <v/>
      </c>
    </row>
    <row r="1631" spans="1:9">
      <c r="A1631" s="332"/>
      <c r="B1631" s="332"/>
      <c r="C1631" s="332"/>
      <c r="D1631" s="332"/>
      <c r="E1631" s="332"/>
      <c r="F1631" s="333"/>
      <c r="G1631" s="336"/>
      <c r="H1631" s="336"/>
      <c r="I1631" s="389" t="str">
        <f>IFERROR(Table2[[#This Row],[Total private allowed amount for facility inpatient and outpatient services ($ millions) (required)]]/Table2[[#This Row],[Simulated Medicare allowed amount for facility inpatient and outpatient services ($ millions) (required)]],"")</f>
        <v/>
      </c>
    </row>
    <row r="1632" spans="1:9">
      <c r="A1632" s="332"/>
      <c r="B1632" s="332"/>
      <c r="C1632" s="332"/>
      <c r="D1632" s="332"/>
      <c r="E1632" s="332"/>
      <c r="F1632" s="333"/>
      <c r="G1632" s="334"/>
      <c r="H1632" s="334"/>
      <c r="I1632" s="389" t="str">
        <f>IFERROR(Table2[[#This Row],[Total private allowed amount for facility inpatient and outpatient services ($ millions) (required)]]/Table2[[#This Row],[Simulated Medicare allowed amount for facility inpatient and outpatient services ($ millions) (required)]],"")</f>
        <v/>
      </c>
    </row>
    <row r="1633" spans="1:9">
      <c r="A1633" s="332"/>
      <c r="B1633" s="332"/>
      <c r="C1633" s="332"/>
      <c r="D1633" s="332"/>
      <c r="E1633" s="332"/>
      <c r="F1633" s="333"/>
      <c r="G1633" s="334"/>
      <c r="H1633" s="334"/>
      <c r="I1633" s="389" t="str">
        <f>IFERROR(Table2[[#This Row],[Total private allowed amount for facility inpatient and outpatient services ($ millions) (required)]]/Table2[[#This Row],[Simulated Medicare allowed amount for facility inpatient and outpatient services ($ millions) (required)]],"")</f>
        <v/>
      </c>
    </row>
    <row r="1634" spans="1:9">
      <c r="A1634" s="332"/>
      <c r="B1634" s="332"/>
      <c r="C1634" s="332"/>
      <c r="D1634" s="332"/>
      <c r="E1634" s="332"/>
      <c r="F1634" s="333"/>
      <c r="G1634" s="336"/>
      <c r="H1634" s="336"/>
      <c r="I1634" s="389" t="str">
        <f>IFERROR(Table2[[#This Row],[Total private allowed amount for facility inpatient and outpatient services ($ millions) (required)]]/Table2[[#This Row],[Simulated Medicare allowed amount for facility inpatient and outpatient services ($ millions) (required)]],"")</f>
        <v/>
      </c>
    </row>
    <row r="1635" spans="1:9">
      <c r="A1635" s="332"/>
      <c r="B1635" s="332"/>
      <c r="C1635" s="332"/>
      <c r="D1635" s="332"/>
      <c r="E1635" s="332"/>
      <c r="F1635" s="333"/>
      <c r="G1635" s="334"/>
      <c r="H1635" s="334"/>
      <c r="I1635" s="389" t="str">
        <f>IFERROR(Table2[[#This Row],[Total private allowed amount for facility inpatient and outpatient services ($ millions) (required)]]/Table2[[#This Row],[Simulated Medicare allowed amount for facility inpatient and outpatient services ($ millions) (required)]],"")</f>
        <v/>
      </c>
    </row>
    <row r="1636" spans="1:9">
      <c r="A1636" s="332"/>
      <c r="B1636" s="332"/>
      <c r="C1636" s="332"/>
      <c r="D1636" s="332"/>
      <c r="E1636" s="332"/>
      <c r="F1636" s="333"/>
      <c r="G1636" s="336"/>
      <c r="H1636" s="336"/>
      <c r="I1636" s="389" t="str">
        <f>IFERROR(Table2[[#This Row],[Total private allowed amount for facility inpatient and outpatient services ($ millions) (required)]]/Table2[[#This Row],[Simulated Medicare allowed amount for facility inpatient and outpatient services ($ millions) (required)]],"")</f>
        <v/>
      </c>
    </row>
    <row r="1637" spans="1:9">
      <c r="A1637" s="332"/>
      <c r="B1637" s="332"/>
      <c r="C1637" s="332"/>
      <c r="D1637" s="332"/>
      <c r="E1637" s="332"/>
      <c r="F1637" s="333"/>
      <c r="G1637" s="336"/>
      <c r="H1637" s="336"/>
      <c r="I1637" s="389" t="str">
        <f>IFERROR(Table2[[#This Row],[Total private allowed amount for facility inpatient and outpatient services ($ millions) (required)]]/Table2[[#This Row],[Simulated Medicare allowed amount for facility inpatient and outpatient services ($ millions) (required)]],"")</f>
        <v/>
      </c>
    </row>
    <row r="1638" spans="1:9">
      <c r="A1638" s="332"/>
      <c r="B1638" s="332"/>
      <c r="C1638" s="332"/>
      <c r="D1638" s="332"/>
      <c r="E1638" s="332"/>
      <c r="F1638" s="333"/>
      <c r="G1638" s="336"/>
      <c r="H1638" s="336"/>
      <c r="I1638" s="389" t="str">
        <f>IFERROR(Table2[[#This Row],[Total private allowed amount for facility inpatient and outpatient services ($ millions) (required)]]/Table2[[#This Row],[Simulated Medicare allowed amount for facility inpatient and outpatient services ($ millions) (required)]],"")</f>
        <v/>
      </c>
    </row>
    <row r="1639" spans="1:9">
      <c r="A1639" s="332"/>
      <c r="B1639" s="332"/>
      <c r="C1639" s="332"/>
      <c r="D1639" s="332"/>
      <c r="E1639" s="332"/>
      <c r="F1639" s="333"/>
      <c r="G1639" s="334"/>
      <c r="H1639" s="334"/>
      <c r="I1639" s="389" t="str">
        <f>IFERROR(Table2[[#This Row],[Total private allowed amount for facility inpatient and outpatient services ($ millions) (required)]]/Table2[[#This Row],[Simulated Medicare allowed amount for facility inpatient and outpatient services ($ millions) (required)]],"")</f>
        <v/>
      </c>
    </row>
    <row r="1640" spans="1:9">
      <c r="A1640" s="332"/>
      <c r="B1640" s="332"/>
      <c r="C1640" s="332"/>
      <c r="D1640" s="332"/>
      <c r="E1640" s="332"/>
      <c r="F1640" s="333"/>
      <c r="G1640" s="334"/>
      <c r="H1640" s="334"/>
      <c r="I1640" s="389" t="str">
        <f>IFERROR(Table2[[#This Row],[Total private allowed amount for facility inpatient and outpatient services ($ millions) (required)]]/Table2[[#This Row],[Simulated Medicare allowed amount for facility inpatient and outpatient services ($ millions) (required)]],"")</f>
        <v/>
      </c>
    </row>
    <row r="1641" spans="1:9">
      <c r="A1641" s="332"/>
      <c r="B1641" s="332"/>
      <c r="C1641" s="332"/>
      <c r="D1641" s="332"/>
      <c r="E1641" s="332"/>
      <c r="F1641" s="333"/>
      <c r="G1641" s="336"/>
      <c r="H1641" s="336"/>
      <c r="I1641" s="389" t="str">
        <f>IFERROR(Table2[[#This Row],[Total private allowed amount for facility inpatient and outpatient services ($ millions) (required)]]/Table2[[#This Row],[Simulated Medicare allowed amount for facility inpatient and outpatient services ($ millions) (required)]],"")</f>
        <v/>
      </c>
    </row>
    <row r="1642" spans="1:9">
      <c r="A1642" s="332"/>
      <c r="B1642" s="332"/>
      <c r="C1642" s="332"/>
      <c r="D1642" s="332"/>
      <c r="E1642" s="332"/>
      <c r="F1642" s="333"/>
      <c r="G1642" s="336"/>
      <c r="H1642" s="336"/>
      <c r="I1642" s="389" t="str">
        <f>IFERROR(Table2[[#This Row],[Total private allowed amount for facility inpatient and outpatient services ($ millions) (required)]]/Table2[[#This Row],[Simulated Medicare allowed amount for facility inpatient and outpatient services ($ millions) (required)]],"")</f>
        <v/>
      </c>
    </row>
    <row r="1643" spans="1:9">
      <c r="A1643" s="332"/>
      <c r="B1643" s="332"/>
      <c r="C1643" s="332"/>
      <c r="D1643" s="332"/>
      <c r="E1643" s="332"/>
      <c r="F1643" s="333"/>
      <c r="G1643" s="334"/>
      <c r="H1643" s="334"/>
      <c r="I1643" s="389" t="str">
        <f>IFERROR(Table2[[#This Row],[Total private allowed amount for facility inpatient and outpatient services ($ millions) (required)]]/Table2[[#This Row],[Simulated Medicare allowed amount for facility inpatient and outpatient services ($ millions) (required)]],"")</f>
        <v/>
      </c>
    </row>
    <row r="1644" spans="1:9">
      <c r="A1644" s="332"/>
      <c r="B1644" s="332"/>
      <c r="C1644" s="332"/>
      <c r="D1644" s="332"/>
      <c r="E1644" s="332"/>
      <c r="F1644" s="333"/>
      <c r="G1644" s="334"/>
      <c r="H1644" s="334"/>
      <c r="I1644" s="389" t="str">
        <f>IFERROR(Table2[[#This Row],[Total private allowed amount for facility inpatient and outpatient services ($ millions) (required)]]/Table2[[#This Row],[Simulated Medicare allowed amount for facility inpatient and outpatient services ($ millions) (required)]],"")</f>
        <v/>
      </c>
    </row>
    <row r="1645" spans="1:9">
      <c r="A1645" s="332"/>
      <c r="B1645" s="332"/>
      <c r="C1645" s="332"/>
      <c r="D1645" s="332"/>
      <c r="E1645" s="332"/>
      <c r="F1645" s="333"/>
      <c r="G1645" s="334"/>
      <c r="H1645" s="334"/>
      <c r="I1645" s="389" t="str">
        <f>IFERROR(Table2[[#This Row],[Total private allowed amount for facility inpatient and outpatient services ($ millions) (required)]]/Table2[[#This Row],[Simulated Medicare allowed amount for facility inpatient and outpatient services ($ millions) (required)]],"")</f>
        <v/>
      </c>
    </row>
    <row r="1646" spans="1:9">
      <c r="A1646" s="332"/>
      <c r="B1646" s="332"/>
      <c r="C1646" s="332"/>
      <c r="D1646" s="332"/>
      <c r="E1646" s="332"/>
      <c r="F1646" s="333"/>
      <c r="G1646" s="336"/>
      <c r="H1646" s="336"/>
      <c r="I1646" s="389" t="str">
        <f>IFERROR(Table2[[#This Row],[Total private allowed amount for facility inpatient and outpatient services ($ millions) (required)]]/Table2[[#This Row],[Simulated Medicare allowed amount for facility inpatient and outpatient services ($ millions) (required)]],"")</f>
        <v/>
      </c>
    </row>
    <row r="1647" spans="1:9">
      <c r="A1647" s="332"/>
      <c r="B1647" s="332"/>
      <c r="C1647" s="332"/>
      <c r="D1647" s="332"/>
      <c r="E1647" s="332"/>
      <c r="F1647" s="333"/>
      <c r="G1647" s="334"/>
      <c r="H1647" s="334"/>
      <c r="I1647" s="389" t="str">
        <f>IFERROR(Table2[[#This Row],[Total private allowed amount for facility inpatient and outpatient services ($ millions) (required)]]/Table2[[#This Row],[Simulated Medicare allowed amount for facility inpatient and outpatient services ($ millions) (required)]],"")</f>
        <v/>
      </c>
    </row>
    <row r="1648" spans="1:9">
      <c r="A1648" s="332"/>
      <c r="B1648" s="332"/>
      <c r="C1648" s="332"/>
      <c r="D1648" s="332"/>
      <c r="E1648" s="332"/>
      <c r="F1648" s="333"/>
      <c r="G1648" s="336"/>
      <c r="H1648" s="336"/>
      <c r="I1648" s="389" t="str">
        <f>IFERROR(Table2[[#This Row],[Total private allowed amount for facility inpatient and outpatient services ($ millions) (required)]]/Table2[[#This Row],[Simulated Medicare allowed amount for facility inpatient and outpatient services ($ millions) (required)]],"")</f>
        <v/>
      </c>
    </row>
    <row r="1649" spans="1:9">
      <c r="A1649" s="332"/>
      <c r="B1649" s="332"/>
      <c r="C1649" s="332"/>
      <c r="D1649" s="332"/>
      <c r="E1649" s="332"/>
      <c r="F1649" s="333"/>
      <c r="G1649" s="336"/>
      <c r="H1649" s="336"/>
      <c r="I1649" s="389" t="str">
        <f>IFERROR(Table2[[#This Row],[Total private allowed amount for facility inpatient and outpatient services ($ millions) (required)]]/Table2[[#This Row],[Simulated Medicare allowed amount for facility inpatient and outpatient services ($ millions) (required)]],"")</f>
        <v/>
      </c>
    </row>
    <row r="1650" spans="1:9">
      <c r="A1650" s="332"/>
      <c r="B1650" s="332"/>
      <c r="C1650" s="332"/>
      <c r="D1650" s="332"/>
      <c r="E1650" s="332"/>
      <c r="F1650" s="333"/>
      <c r="G1650" s="336"/>
      <c r="H1650" s="336"/>
      <c r="I1650" s="389" t="str">
        <f>IFERROR(Table2[[#This Row],[Total private allowed amount for facility inpatient and outpatient services ($ millions) (required)]]/Table2[[#This Row],[Simulated Medicare allowed amount for facility inpatient and outpatient services ($ millions) (required)]],"")</f>
        <v/>
      </c>
    </row>
    <row r="1651" spans="1:9" hidden="1">
      <c r="A1651" s="50">
        <v>191300</v>
      </c>
      <c r="B1651" s="50" t="s">
        <v>1208</v>
      </c>
      <c r="C1651" s="50" t="s">
        <v>851</v>
      </c>
      <c r="D1651" s="50" t="s">
        <v>1209</v>
      </c>
      <c r="E1651" s="50" t="s">
        <v>253</v>
      </c>
      <c r="F1651" s="51" t="s">
        <v>74</v>
      </c>
      <c r="G1651" s="52" t="s">
        <v>254</v>
      </c>
      <c r="H1651" s="52" t="s">
        <v>254</v>
      </c>
      <c r="I165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52" spans="1:9" hidden="1">
      <c r="A1652" s="50">
        <v>191301</v>
      </c>
      <c r="B1652" s="50" t="s">
        <v>1210</v>
      </c>
      <c r="C1652" s="50" t="s">
        <v>1211</v>
      </c>
      <c r="D1652" s="50" t="s">
        <v>1209</v>
      </c>
      <c r="E1652" s="50" t="s">
        <v>253</v>
      </c>
      <c r="F1652" s="51" t="s">
        <v>74</v>
      </c>
      <c r="G1652" s="52" t="s">
        <v>254</v>
      </c>
      <c r="H1652" s="52" t="s">
        <v>254</v>
      </c>
      <c r="I165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53" spans="1:9" hidden="1">
      <c r="A1653" s="50">
        <v>191302</v>
      </c>
      <c r="B1653" s="50" t="s">
        <v>1212</v>
      </c>
      <c r="C1653" s="50" t="s">
        <v>1213</v>
      </c>
      <c r="D1653" s="50" t="s">
        <v>1209</v>
      </c>
      <c r="E1653" s="50" t="s">
        <v>260</v>
      </c>
      <c r="F1653" s="51" t="s">
        <v>74</v>
      </c>
      <c r="G1653" s="52" t="s">
        <v>254</v>
      </c>
      <c r="H1653" s="52" t="s">
        <v>254</v>
      </c>
      <c r="I165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54" spans="1:9" hidden="1">
      <c r="A1654" s="50">
        <v>191303</v>
      </c>
      <c r="B1654" s="50" t="s">
        <v>1214</v>
      </c>
      <c r="C1654" s="50" t="s">
        <v>1215</v>
      </c>
      <c r="D1654" s="50" t="s">
        <v>1209</v>
      </c>
      <c r="E1654" s="50" t="s">
        <v>1216</v>
      </c>
      <c r="F1654" s="51" t="s">
        <v>74</v>
      </c>
      <c r="G1654" s="52" t="s">
        <v>254</v>
      </c>
      <c r="H1654" s="52" t="s">
        <v>254</v>
      </c>
      <c r="I165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55" spans="1:9" hidden="1">
      <c r="A1655" s="50">
        <v>191304</v>
      </c>
      <c r="B1655" s="50" t="s">
        <v>1217</v>
      </c>
      <c r="C1655" s="50" t="s">
        <v>1218</v>
      </c>
      <c r="D1655" s="50" t="s">
        <v>1209</v>
      </c>
      <c r="E1655" s="50" t="s">
        <v>253</v>
      </c>
      <c r="F1655" s="51" t="s">
        <v>74</v>
      </c>
      <c r="G1655" s="52" t="s">
        <v>254</v>
      </c>
      <c r="H1655" s="52" t="s">
        <v>254</v>
      </c>
      <c r="I165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56" spans="1:9" hidden="1">
      <c r="A1656" s="50">
        <v>191305</v>
      </c>
      <c r="B1656" s="50" t="s">
        <v>1219</v>
      </c>
      <c r="C1656" s="50" t="s">
        <v>1220</v>
      </c>
      <c r="D1656" s="50" t="s">
        <v>1209</v>
      </c>
      <c r="E1656" s="50" t="s">
        <v>253</v>
      </c>
      <c r="F1656" s="51" t="s">
        <v>74</v>
      </c>
      <c r="G1656" s="52" t="s">
        <v>254</v>
      </c>
      <c r="H1656" s="52" t="s">
        <v>254</v>
      </c>
      <c r="I16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57" spans="1:9" hidden="1">
      <c r="A1657" s="50">
        <v>191306</v>
      </c>
      <c r="B1657" s="50" t="s">
        <v>1221</v>
      </c>
      <c r="C1657" s="50" t="s">
        <v>1222</v>
      </c>
      <c r="D1657" s="50" t="s">
        <v>1209</v>
      </c>
      <c r="E1657" s="50" t="s">
        <v>253</v>
      </c>
      <c r="F1657" s="51" t="s">
        <v>74</v>
      </c>
      <c r="G1657" s="52" t="s">
        <v>254</v>
      </c>
      <c r="H1657" s="52" t="s">
        <v>254</v>
      </c>
      <c r="I16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58" spans="1:9" hidden="1">
      <c r="A1658" s="50">
        <v>191309</v>
      </c>
      <c r="B1658" s="50" t="s">
        <v>1223</v>
      </c>
      <c r="C1658" s="50" t="s">
        <v>1224</v>
      </c>
      <c r="D1658" s="50" t="s">
        <v>1209</v>
      </c>
      <c r="E1658" s="50" t="s">
        <v>253</v>
      </c>
      <c r="F1658" s="51" t="s">
        <v>74</v>
      </c>
      <c r="G1658" s="52" t="s">
        <v>254</v>
      </c>
      <c r="H1658" s="52" t="s">
        <v>254</v>
      </c>
      <c r="I16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59" spans="1:9" hidden="1">
      <c r="A1659" s="50">
        <v>191310</v>
      </c>
      <c r="B1659" s="50" t="s">
        <v>1225</v>
      </c>
      <c r="C1659" s="50" t="s">
        <v>1187</v>
      </c>
      <c r="D1659" s="50" t="s">
        <v>1209</v>
      </c>
      <c r="E1659" s="50" t="s">
        <v>494</v>
      </c>
      <c r="F1659" s="51" t="s">
        <v>74</v>
      </c>
      <c r="G1659" s="52" t="s">
        <v>254</v>
      </c>
      <c r="H1659" s="52" t="s">
        <v>254</v>
      </c>
      <c r="I16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0" spans="1:9" hidden="1">
      <c r="A1660" s="50">
        <v>191311</v>
      </c>
      <c r="B1660" s="50" t="s">
        <v>1226</v>
      </c>
      <c r="C1660" s="50" t="s">
        <v>1227</v>
      </c>
      <c r="D1660" s="50" t="s">
        <v>1209</v>
      </c>
      <c r="E1660" s="50" t="s">
        <v>253</v>
      </c>
      <c r="F1660" s="51" t="s">
        <v>74</v>
      </c>
      <c r="G1660" s="52" t="s">
        <v>254</v>
      </c>
      <c r="H1660" s="52" t="s">
        <v>254</v>
      </c>
      <c r="I16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1" spans="1:9" hidden="1">
      <c r="A1661" s="50">
        <v>191312</v>
      </c>
      <c r="B1661" s="50" t="s">
        <v>1228</v>
      </c>
      <c r="C1661" s="50" t="s">
        <v>1229</v>
      </c>
      <c r="D1661" s="50" t="s">
        <v>1209</v>
      </c>
      <c r="E1661" s="50" t="s">
        <v>1230</v>
      </c>
      <c r="F1661" s="51" t="s">
        <v>74</v>
      </c>
      <c r="G1661" s="52" t="s">
        <v>254</v>
      </c>
      <c r="H1661" s="52" t="s">
        <v>254</v>
      </c>
      <c r="I16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2" spans="1:9" hidden="1">
      <c r="A1662" s="50">
        <v>191313</v>
      </c>
      <c r="B1662" s="50" t="s">
        <v>1231</v>
      </c>
      <c r="C1662" s="50" t="s">
        <v>1232</v>
      </c>
      <c r="D1662" s="50" t="s">
        <v>1209</v>
      </c>
      <c r="E1662" s="50" t="s">
        <v>253</v>
      </c>
      <c r="F1662" s="51" t="s">
        <v>74</v>
      </c>
      <c r="G1662" s="52" t="s">
        <v>254</v>
      </c>
      <c r="H1662" s="52" t="s">
        <v>254</v>
      </c>
      <c r="I16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3" spans="1:9" hidden="1">
      <c r="A1663" s="50">
        <v>191314</v>
      </c>
      <c r="B1663" s="50" t="s">
        <v>1233</v>
      </c>
      <c r="C1663" s="50" t="s">
        <v>1234</v>
      </c>
      <c r="D1663" s="50" t="s">
        <v>1209</v>
      </c>
      <c r="E1663" s="50" t="s">
        <v>253</v>
      </c>
      <c r="F1663" s="51" t="s">
        <v>74</v>
      </c>
      <c r="G1663" s="52" t="s">
        <v>254</v>
      </c>
      <c r="H1663" s="52" t="s">
        <v>254</v>
      </c>
      <c r="I16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4" spans="1:9" hidden="1">
      <c r="A1664" s="50">
        <v>191315</v>
      </c>
      <c r="B1664" s="50" t="s">
        <v>1235</v>
      </c>
      <c r="C1664" s="50" t="s">
        <v>1236</v>
      </c>
      <c r="D1664" s="50" t="s">
        <v>1209</v>
      </c>
      <c r="E1664" s="50" t="s">
        <v>253</v>
      </c>
      <c r="F1664" s="51" t="s">
        <v>74</v>
      </c>
      <c r="G1664" s="52" t="s">
        <v>254</v>
      </c>
      <c r="H1664" s="52" t="s">
        <v>254</v>
      </c>
      <c r="I16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5" spans="1:9" hidden="1">
      <c r="A1665" s="50">
        <v>191316</v>
      </c>
      <c r="B1665" s="50" t="s">
        <v>1237</v>
      </c>
      <c r="C1665" s="50" t="s">
        <v>1238</v>
      </c>
      <c r="D1665" s="50" t="s">
        <v>1209</v>
      </c>
      <c r="E1665" s="50" t="s">
        <v>253</v>
      </c>
      <c r="F1665" s="51" t="s">
        <v>74</v>
      </c>
      <c r="G1665" s="52" t="s">
        <v>254</v>
      </c>
      <c r="H1665" s="52" t="s">
        <v>254</v>
      </c>
      <c r="I16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6" spans="1:9" hidden="1">
      <c r="A1666" s="50">
        <v>191317</v>
      </c>
      <c r="B1666" s="50" t="s">
        <v>1239</v>
      </c>
      <c r="C1666" s="50" t="s">
        <v>1240</v>
      </c>
      <c r="D1666" s="50" t="s">
        <v>1209</v>
      </c>
      <c r="E1666" s="50" t="s">
        <v>1216</v>
      </c>
      <c r="F1666" s="51" t="s">
        <v>74</v>
      </c>
      <c r="G1666" s="52" t="s">
        <v>254</v>
      </c>
      <c r="H1666" s="52" t="s">
        <v>254</v>
      </c>
      <c r="I16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7" spans="1:9" hidden="1">
      <c r="A1667" s="50">
        <v>191318</v>
      </c>
      <c r="B1667" s="50" t="s">
        <v>1241</v>
      </c>
      <c r="C1667" s="50" t="s">
        <v>1242</v>
      </c>
      <c r="D1667" s="50" t="s">
        <v>1209</v>
      </c>
      <c r="E1667" s="50" t="s">
        <v>253</v>
      </c>
      <c r="F1667" s="51" t="s">
        <v>74</v>
      </c>
      <c r="G1667" s="52" t="s">
        <v>254</v>
      </c>
      <c r="H1667" s="52" t="s">
        <v>254</v>
      </c>
      <c r="I16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8" spans="1:9" hidden="1">
      <c r="A1668" s="50">
        <v>191319</v>
      </c>
      <c r="B1668" s="50" t="s">
        <v>1243</v>
      </c>
      <c r="C1668" s="50" t="s">
        <v>1244</v>
      </c>
      <c r="D1668" s="50" t="s">
        <v>1209</v>
      </c>
      <c r="E1668" s="50" t="s">
        <v>253</v>
      </c>
      <c r="F1668" s="51" t="s">
        <v>74</v>
      </c>
      <c r="G1668" s="52" t="s">
        <v>254</v>
      </c>
      <c r="H1668" s="52" t="s">
        <v>254</v>
      </c>
      <c r="I16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69" spans="1:9" hidden="1">
      <c r="A1669" s="50">
        <v>191320</v>
      </c>
      <c r="B1669" s="50" t="s">
        <v>1245</v>
      </c>
      <c r="C1669" s="50" t="s">
        <v>1246</v>
      </c>
      <c r="D1669" s="50" t="s">
        <v>1209</v>
      </c>
      <c r="E1669" s="50" t="s">
        <v>335</v>
      </c>
      <c r="F1669" s="51" t="s">
        <v>74</v>
      </c>
      <c r="G1669" s="52" t="s">
        <v>254</v>
      </c>
      <c r="H1669" s="52" t="s">
        <v>254</v>
      </c>
      <c r="I16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70" spans="1:9" hidden="1">
      <c r="A1670" s="50">
        <v>191321</v>
      </c>
      <c r="B1670" s="50" t="s">
        <v>1247</v>
      </c>
      <c r="C1670" s="50" t="s">
        <v>929</v>
      </c>
      <c r="D1670" s="50" t="s">
        <v>1209</v>
      </c>
      <c r="E1670" s="50" t="s">
        <v>1248</v>
      </c>
      <c r="F1670" s="51" t="s">
        <v>74</v>
      </c>
      <c r="G1670" s="52" t="s">
        <v>254</v>
      </c>
      <c r="H1670" s="52" t="s">
        <v>254</v>
      </c>
      <c r="I16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71" spans="1:9" hidden="1">
      <c r="A1671" s="50">
        <v>191323</v>
      </c>
      <c r="B1671" s="50" t="s">
        <v>1249</v>
      </c>
      <c r="C1671" s="50" t="s">
        <v>1250</v>
      </c>
      <c r="D1671" s="50" t="s">
        <v>1209</v>
      </c>
      <c r="E1671" s="50" t="s">
        <v>253</v>
      </c>
      <c r="F1671" s="51" t="s">
        <v>74</v>
      </c>
      <c r="G1671" s="52" t="s">
        <v>254</v>
      </c>
      <c r="H1671" s="52" t="s">
        <v>254</v>
      </c>
      <c r="I16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72" spans="1:9" hidden="1">
      <c r="A1672" s="50">
        <v>191324</v>
      </c>
      <c r="B1672" s="50" t="s">
        <v>1251</v>
      </c>
      <c r="C1672" s="50" t="s">
        <v>1252</v>
      </c>
      <c r="D1672" s="50" t="s">
        <v>1209</v>
      </c>
      <c r="E1672" s="50" t="s">
        <v>260</v>
      </c>
      <c r="F1672" s="51" t="s">
        <v>74</v>
      </c>
      <c r="G1672" s="53">
        <v>0.24</v>
      </c>
      <c r="H1672" s="53">
        <v>0.17</v>
      </c>
      <c r="I167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1.4117647058823528</v>
      </c>
    </row>
    <row r="1673" spans="1:9" hidden="1">
      <c r="A1673" s="50">
        <v>191325</v>
      </c>
      <c r="B1673" s="50" t="s">
        <v>1253</v>
      </c>
      <c r="C1673" s="50" t="s">
        <v>1254</v>
      </c>
      <c r="D1673" s="50" t="s">
        <v>1209</v>
      </c>
      <c r="E1673" s="50" t="s">
        <v>253</v>
      </c>
      <c r="F1673" s="51" t="s">
        <v>74</v>
      </c>
      <c r="G1673" s="52" t="s">
        <v>254</v>
      </c>
      <c r="H1673" s="52" t="s">
        <v>254</v>
      </c>
      <c r="I16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74" spans="1:9" hidden="1">
      <c r="A1674" s="50">
        <v>191326</v>
      </c>
      <c r="B1674" s="50" t="s">
        <v>1255</v>
      </c>
      <c r="C1674" s="50" t="s">
        <v>1256</v>
      </c>
      <c r="D1674" s="50" t="s">
        <v>1209</v>
      </c>
      <c r="E1674" s="50" t="s">
        <v>253</v>
      </c>
      <c r="F1674" s="51" t="s">
        <v>74</v>
      </c>
      <c r="G1674" s="52" t="s">
        <v>254</v>
      </c>
      <c r="H1674" s="52" t="s">
        <v>254</v>
      </c>
      <c r="I16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675" spans="1:9">
      <c r="A1675" s="332"/>
      <c r="B1675" s="332"/>
      <c r="C1675" s="332"/>
      <c r="D1675" s="332"/>
      <c r="E1675" s="332"/>
      <c r="F1675" s="333"/>
      <c r="G1675" s="334"/>
      <c r="H1675" s="334"/>
      <c r="I1675" s="389" t="str">
        <f>IFERROR(Table2[[#This Row],[Total private allowed amount for facility inpatient and outpatient services ($ millions) (required)]]/Table2[[#This Row],[Simulated Medicare allowed amount for facility inpatient and outpatient services ($ millions) (required)]],"")</f>
        <v/>
      </c>
    </row>
    <row r="1676" spans="1:9">
      <c r="A1676" s="332"/>
      <c r="B1676" s="332"/>
      <c r="C1676" s="332"/>
      <c r="D1676" s="332"/>
      <c r="E1676" s="332"/>
      <c r="F1676" s="333"/>
      <c r="G1676" s="334"/>
      <c r="H1676" s="334"/>
      <c r="I1676" s="389" t="str">
        <f>IFERROR(Table2[[#This Row],[Total private allowed amount for facility inpatient and outpatient services ($ millions) (required)]]/Table2[[#This Row],[Simulated Medicare allowed amount for facility inpatient and outpatient services ($ millions) (required)]],"")</f>
        <v/>
      </c>
    </row>
    <row r="1677" spans="1:9">
      <c r="A1677" s="332"/>
      <c r="B1677" s="332"/>
      <c r="C1677" s="332"/>
      <c r="D1677" s="332"/>
      <c r="E1677" s="332"/>
      <c r="F1677" s="333"/>
      <c r="G1677" s="334"/>
      <c r="H1677" s="334"/>
      <c r="I1677" s="389" t="str">
        <f>IFERROR(Table2[[#This Row],[Total private allowed amount for facility inpatient and outpatient services ($ millions) (required)]]/Table2[[#This Row],[Simulated Medicare allowed amount for facility inpatient and outpatient services ($ millions) (required)]],"")</f>
        <v/>
      </c>
    </row>
    <row r="1678" spans="1:9">
      <c r="A1678" s="332"/>
      <c r="B1678" s="332"/>
      <c r="C1678" s="332"/>
      <c r="D1678" s="332"/>
      <c r="E1678" s="332"/>
      <c r="F1678" s="333"/>
      <c r="G1678" s="334"/>
      <c r="H1678" s="334"/>
      <c r="I1678" s="389" t="str">
        <f>IFERROR(Table2[[#This Row],[Total private allowed amount for facility inpatient and outpatient services ($ millions) (required)]]/Table2[[#This Row],[Simulated Medicare allowed amount for facility inpatient and outpatient services ($ millions) (required)]],"")</f>
        <v/>
      </c>
    </row>
    <row r="1679" spans="1:9">
      <c r="A1679" s="332"/>
      <c r="B1679" s="332"/>
      <c r="C1679" s="332"/>
      <c r="D1679" s="332"/>
      <c r="E1679" s="332"/>
      <c r="F1679" s="333"/>
      <c r="G1679" s="334"/>
      <c r="H1679" s="334"/>
      <c r="I1679" s="389" t="str">
        <f>IFERROR(Table2[[#This Row],[Total private allowed amount for facility inpatient and outpatient services ($ millions) (required)]]/Table2[[#This Row],[Simulated Medicare allowed amount for facility inpatient and outpatient services ($ millions) (required)]],"")</f>
        <v/>
      </c>
    </row>
    <row r="1680" spans="1:9">
      <c r="A1680" s="332"/>
      <c r="B1680" s="332"/>
      <c r="C1680" s="332"/>
      <c r="D1680" s="332"/>
      <c r="E1680" s="332"/>
      <c r="F1680" s="333"/>
      <c r="G1680" s="334"/>
      <c r="H1680" s="335"/>
      <c r="I1680" s="389" t="str">
        <f>IFERROR(Table2[[#This Row],[Total private allowed amount for facility inpatient and outpatient services ($ millions) (required)]]/Table2[[#This Row],[Simulated Medicare allowed amount for facility inpatient and outpatient services ($ millions) (required)]],"")</f>
        <v/>
      </c>
    </row>
    <row r="1681" spans="1:9">
      <c r="A1681" s="332"/>
      <c r="B1681" s="332"/>
      <c r="C1681" s="332"/>
      <c r="D1681" s="332"/>
      <c r="E1681" s="332"/>
      <c r="F1681" s="333"/>
      <c r="G1681" s="334"/>
      <c r="H1681" s="334"/>
      <c r="I1681" s="389" t="str">
        <f>IFERROR(Table2[[#This Row],[Total private allowed amount for facility inpatient and outpatient services ($ millions) (required)]]/Table2[[#This Row],[Simulated Medicare allowed amount for facility inpatient and outpatient services ($ millions) (required)]],"")</f>
        <v/>
      </c>
    </row>
    <row r="1682" spans="1:9">
      <c r="A1682" s="332"/>
      <c r="B1682" s="332"/>
      <c r="C1682" s="332"/>
      <c r="D1682" s="332"/>
      <c r="E1682" s="332"/>
      <c r="F1682" s="333"/>
      <c r="G1682" s="334"/>
      <c r="H1682" s="334"/>
      <c r="I1682" s="389" t="str">
        <f>IFERROR(Table2[[#This Row],[Total private allowed amount for facility inpatient and outpatient services ($ millions) (required)]]/Table2[[#This Row],[Simulated Medicare allowed amount for facility inpatient and outpatient services ($ millions) (required)]],"")</f>
        <v/>
      </c>
    </row>
    <row r="1683" spans="1:9">
      <c r="A1683" s="332"/>
      <c r="B1683" s="332"/>
      <c r="C1683" s="332"/>
      <c r="D1683" s="332"/>
      <c r="E1683" s="332"/>
      <c r="F1683" s="333"/>
      <c r="G1683" s="334"/>
      <c r="H1683" s="335"/>
      <c r="I1683" s="389" t="str">
        <f>IFERROR(Table2[[#This Row],[Total private allowed amount for facility inpatient and outpatient services ($ millions) (required)]]/Table2[[#This Row],[Simulated Medicare allowed amount for facility inpatient and outpatient services ($ millions) (required)]],"")</f>
        <v/>
      </c>
    </row>
    <row r="1684" spans="1:9">
      <c r="A1684" s="332"/>
      <c r="B1684" s="332"/>
      <c r="C1684" s="332"/>
      <c r="D1684" s="332"/>
      <c r="E1684" s="332"/>
      <c r="F1684" s="333"/>
      <c r="G1684" s="334"/>
      <c r="H1684" s="335"/>
      <c r="I1684" s="389" t="str">
        <f>IFERROR(Table2[[#This Row],[Total private allowed amount for facility inpatient and outpatient services ($ millions) (required)]]/Table2[[#This Row],[Simulated Medicare allowed amount for facility inpatient and outpatient services ($ millions) (required)]],"")</f>
        <v/>
      </c>
    </row>
    <row r="1685" spans="1:9">
      <c r="A1685" s="332"/>
      <c r="B1685" s="332"/>
      <c r="C1685" s="332"/>
      <c r="D1685" s="332"/>
      <c r="E1685" s="332"/>
      <c r="F1685" s="333"/>
      <c r="G1685" s="334"/>
      <c r="H1685" s="334"/>
      <c r="I1685" s="389" t="str">
        <f>IFERROR(Table2[[#This Row],[Total private allowed amount for facility inpatient and outpatient services ($ millions) (required)]]/Table2[[#This Row],[Simulated Medicare allowed amount for facility inpatient and outpatient services ($ millions) (required)]],"")</f>
        <v/>
      </c>
    </row>
    <row r="1686" spans="1:9">
      <c r="A1686" s="332"/>
      <c r="B1686" s="332"/>
      <c r="C1686" s="332"/>
      <c r="D1686" s="332"/>
      <c r="E1686" s="332"/>
      <c r="F1686" s="333"/>
      <c r="G1686" s="334"/>
      <c r="H1686" s="334"/>
      <c r="I1686" s="389" t="str">
        <f>IFERROR(Table2[[#This Row],[Total private allowed amount for facility inpatient and outpatient services ($ millions) (required)]]/Table2[[#This Row],[Simulated Medicare allowed amount for facility inpatient and outpatient services ($ millions) (required)]],"")</f>
        <v/>
      </c>
    </row>
    <row r="1687" spans="1:9">
      <c r="A1687" s="332"/>
      <c r="B1687" s="332"/>
      <c r="C1687" s="332"/>
      <c r="D1687" s="332"/>
      <c r="E1687" s="332"/>
      <c r="F1687" s="333"/>
      <c r="G1687" s="334"/>
      <c r="H1687" s="335"/>
      <c r="I1687" s="389" t="str">
        <f>IFERROR(Table2[[#This Row],[Total private allowed amount for facility inpatient and outpatient services ($ millions) (required)]]/Table2[[#This Row],[Simulated Medicare allowed amount for facility inpatient and outpatient services ($ millions) (required)]],"")</f>
        <v/>
      </c>
    </row>
    <row r="1688" spans="1:9">
      <c r="A1688" s="332"/>
      <c r="B1688" s="332"/>
      <c r="C1688" s="332"/>
      <c r="D1688" s="332"/>
      <c r="E1688" s="332"/>
      <c r="F1688" s="333"/>
      <c r="G1688" s="334"/>
      <c r="H1688" s="334"/>
      <c r="I1688" s="389" t="str">
        <f>IFERROR(Table2[[#This Row],[Total private allowed amount for facility inpatient and outpatient services ($ millions) (required)]]/Table2[[#This Row],[Simulated Medicare allowed amount for facility inpatient and outpatient services ($ millions) (required)]],"")</f>
        <v/>
      </c>
    </row>
    <row r="1689" spans="1:9">
      <c r="A1689" s="332"/>
      <c r="B1689" s="332"/>
      <c r="C1689" s="332"/>
      <c r="D1689" s="332"/>
      <c r="E1689" s="332"/>
      <c r="F1689" s="333"/>
      <c r="G1689" s="334"/>
      <c r="H1689" s="334"/>
      <c r="I1689" s="389" t="str">
        <f>IFERROR(Table2[[#This Row],[Total private allowed amount for facility inpatient and outpatient services ($ millions) (required)]]/Table2[[#This Row],[Simulated Medicare allowed amount for facility inpatient and outpatient services ($ millions) (required)]],"")</f>
        <v/>
      </c>
    </row>
    <row r="1690" spans="1:9">
      <c r="A1690" s="332"/>
      <c r="B1690" s="332"/>
      <c r="C1690" s="332"/>
      <c r="D1690" s="332"/>
      <c r="E1690" s="332"/>
      <c r="F1690" s="333"/>
      <c r="G1690" s="334"/>
      <c r="H1690" s="334"/>
      <c r="I1690" s="389" t="str">
        <f>IFERROR(Table2[[#This Row],[Total private allowed amount for facility inpatient and outpatient services ($ millions) (required)]]/Table2[[#This Row],[Simulated Medicare allowed amount for facility inpatient and outpatient services ($ millions) (required)]],"")</f>
        <v/>
      </c>
    </row>
    <row r="1691" spans="1:9">
      <c r="A1691" s="332"/>
      <c r="B1691" s="332"/>
      <c r="C1691" s="332"/>
      <c r="D1691" s="332"/>
      <c r="E1691" s="332"/>
      <c r="F1691" s="333"/>
      <c r="G1691" s="334"/>
      <c r="H1691" s="334"/>
      <c r="I1691" s="389" t="str">
        <f>IFERROR(Table2[[#This Row],[Total private allowed amount for facility inpatient and outpatient services ($ millions) (required)]]/Table2[[#This Row],[Simulated Medicare allowed amount for facility inpatient and outpatient services ($ millions) (required)]],"")</f>
        <v/>
      </c>
    </row>
    <row r="1692" spans="1:9" hidden="1">
      <c r="A1692" s="50">
        <v>201300</v>
      </c>
      <c r="B1692" s="50" t="s">
        <v>1257</v>
      </c>
      <c r="C1692" s="50" t="s">
        <v>1258</v>
      </c>
      <c r="D1692" s="50" t="s">
        <v>1259</v>
      </c>
      <c r="E1692" s="50" t="s">
        <v>1260</v>
      </c>
      <c r="F1692" s="51" t="s">
        <v>74</v>
      </c>
      <c r="G1692" s="53">
        <v>0.38</v>
      </c>
      <c r="H1692" s="53">
        <v>0.62</v>
      </c>
      <c r="I169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0.61290322580645162</v>
      </c>
    </row>
    <row r="1693" spans="1:9" hidden="1">
      <c r="A1693" s="50">
        <v>201301</v>
      </c>
      <c r="B1693" s="50" t="s">
        <v>1261</v>
      </c>
      <c r="C1693" s="50" t="s">
        <v>1262</v>
      </c>
      <c r="D1693" s="50" t="s">
        <v>1259</v>
      </c>
      <c r="E1693" s="50" t="s">
        <v>1260</v>
      </c>
      <c r="F1693" s="51" t="s">
        <v>74</v>
      </c>
      <c r="G1693" s="53">
        <v>0.09</v>
      </c>
      <c r="H1693" s="53">
        <v>0.18</v>
      </c>
      <c r="I169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0.5</v>
      </c>
    </row>
    <row r="1694" spans="1:9" hidden="1">
      <c r="A1694" s="50">
        <v>201302</v>
      </c>
      <c r="B1694" s="50" t="s">
        <v>1263</v>
      </c>
      <c r="C1694" s="50" t="s">
        <v>1264</v>
      </c>
      <c r="D1694" s="50" t="s">
        <v>1259</v>
      </c>
      <c r="E1694" s="50" t="s">
        <v>1265</v>
      </c>
      <c r="F1694" s="51" t="s">
        <v>74</v>
      </c>
      <c r="G1694" s="53">
        <v>4.33</v>
      </c>
      <c r="H1694" s="53">
        <v>6.05</v>
      </c>
      <c r="I169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0.71570247933884301</v>
      </c>
    </row>
    <row r="1695" spans="1:9" hidden="1">
      <c r="A1695" s="50">
        <v>201303</v>
      </c>
      <c r="B1695" s="50" t="s">
        <v>1266</v>
      </c>
      <c r="C1695" s="50" t="s">
        <v>732</v>
      </c>
      <c r="D1695" s="50" t="s">
        <v>1259</v>
      </c>
      <c r="E1695" s="50" t="s">
        <v>494</v>
      </c>
      <c r="F1695" s="51" t="s">
        <v>74</v>
      </c>
      <c r="G1695" s="53">
        <v>0.34</v>
      </c>
      <c r="H1695" s="53">
        <v>0.62</v>
      </c>
      <c r="I169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0.54838709677419362</v>
      </c>
    </row>
    <row r="1696" spans="1:9" hidden="1">
      <c r="A1696" s="50">
        <v>201304</v>
      </c>
      <c r="B1696" s="50" t="s">
        <v>1267</v>
      </c>
      <c r="C1696" s="50" t="s">
        <v>1268</v>
      </c>
      <c r="D1696" s="50" t="s">
        <v>1259</v>
      </c>
      <c r="E1696" s="50" t="s">
        <v>253</v>
      </c>
      <c r="F1696" s="51" t="s">
        <v>74</v>
      </c>
      <c r="G1696" s="53">
        <v>10.62</v>
      </c>
      <c r="H1696" s="53">
        <v>13.74</v>
      </c>
      <c r="I169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0.77292576419213965</v>
      </c>
    </row>
    <row r="1697" spans="1:9" hidden="1">
      <c r="A1697" s="50">
        <v>201305</v>
      </c>
      <c r="B1697" s="50" t="s">
        <v>1269</v>
      </c>
      <c r="C1697" s="50" t="s">
        <v>1270</v>
      </c>
      <c r="D1697" s="50" t="s">
        <v>1259</v>
      </c>
      <c r="E1697" s="50" t="s">
        <v>253</v>
      </c>
      <c r="F1697" s="51" t="s">
        <v>74</v>
      </c>
      <c r="G1697" s="54">
        <v>3.6</v>
      </c>
      <c r="H1697" s="53">
        <v>3.35</v>
      </c>
      <c r="I169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1.0746268656716418</v>
      </c>
    </row>
    <row r="1698" spans="1:9" hidden="1">
      <c r="A1698" s="50">
        <v>201306</v>
      </c>
      <c r="B1698" s="50" t="s">
        <v>1271</v>
      </c>
      <c r="C1698" s="50" t="s">
        <v>1272</v>
      </c>
      <c r="D1698" s="50" t="s">
        <v>1259</v>
      </c>
      <c r="E1698" s="50" t="s">
        <v>1273</v>
      </c>
      <c r="F1698" s="51" t="s">
        <v>74</v>
      </c>
      <c r="G1698" s="53">
        <v>1.43</v>
      </c>
      <c r="H1698" s="53">
        <v>1.83</v>
      </c>
      <c r="I169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0.78142076502732238</v>
      </c>
    </row>
    <row r="1699" spans="1:9" hidden="1">
      <c r="A1699" s="50">
        <v>201307</v>
      </c>
      <c r="B1699" s="50" t="s">
        <v>1274</v>
      </c>
      <c r="C1699" s="50" t="s">
        <v>1275</v>
      </c>
      <c r="D1699" s="50" t="s">
        <v>1259</v>
      </c>
      <c r="E1699" s="50" t="s">
        <v>253</v>
      </c>
      <c r="F1699" s="51" t="s">
        <v>74</v>
      </c>
      <c r="G1699" s="53">
        <v>4.96</v>
      </c>
      <c r="H1699" s="53">
        <v>4.8899999999999997</v>
      </c>
      <c r="I169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1.0143149284253579</v>
      </c>
    </row>
    <row r="1700" spans="1:9" hidden="1">
      <c r="A1700" s="50">
        <v>201308</v>
      </c>
      <c r="B1700" s="50" t="s">
        <v>1276</v>
      </c>
      <c r="C1700" s="50" t="s">
        <v>1277</v>
      </c>
      <c r="D1700" s="50" t="s">
        <v>1259</v>
      </c>
      <c r="E1700" s="50" t="s">
        <v>1260</v>
      </c>
      <c r="F1700" s="51" t="s">
        <v>74</v>
      </c>
      <c r="G1700" s="53">
        <v>1.49</v>
      </c>
      <c r="H1700" s="53">
        <v>1.65</v>
      </c>
      <c r="I170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0.90303030303030307</v>
      </c>
    </row>
    <row r="1701" spans="1:9" hidden="1">
      <c r="A1701" s="50">
        <v>201309</v>
      </c>
      <c r="B1701" s="50" t="s">
        <v>1278</v>
      </c>
      <c r="C1701" s="50" t="s">
        <v>1279</v>
      </c>
      <c r="D1701" s="50" t="s">
        <v>1259</v>
      </c>
      <c r="E1701" s="50" t="s">
        <v>1260</v>
      </c>
      <c r="F1701" s="51" t="s">
        <v>74</v>
      </c>
      <c r="G1701" s="54">
        <v>22.6</v>
      </c>
      <c r="H1701" s="53">
        <v>24.94</v>
      </c>
      <c r="I170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0.90617481956696067</v>
      </c>
    </row>
    <row r="1702" spans="1:9" hidden="1">
      <c r="A1702" s="50">
        <v>201310</v>
      </c>
      <c r="B1702" s="50" t="s">
        <v>1280</v>
      </c>
      <c r="C1702" s="50" t="s">
        <v>1281</v>
      </c>
      <c r="D1702" s="50" t="s">
        <v>1259</v>
      </c>
      <c r="E1702" s="50" t="s">
        <v>1273</v>
      </c>
      <c r="F1702" s="51" t="s">
        <v>74</v>
      </c>
      <c r="G1702" s="53">
        <v>1.04</v>
      </c>
      <c r="H1702" s="53">
        <v>1.31</v>
      </c>
      <c r="I170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0.79389312977099236</v>
      </c>
    </row>
    <row r="1703" spans="1:9" hidden="1">
      <c r="A1703" s="50">
        <v>201311</v>
      </c>
      <c r="B1703" s="50" t="s">
        <v>1282</v>
      </c>
      <c r="C1703" s="50" t="s">
        <v>1283</v>
      </c>
      <c r="D1703" s="50" t="s">
        <v>1259</v>
      </c>
      <c r="E1703" s="50" t="s">
        <v>253</v>
      </c>
      <c r="F1703" s="51" t="s">
        <v>74</v>
      </c>
      <c r="G1703" s="53">
        <v>12.09</v>
      </c>
      <c r="H1703" s="53">
        <v>9.86</v>
      </c>
      <c r="I170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1.2261663286004056</v>
      </c>
    </row>
    <row r="1704" spans="1:9" hidden="1">
      <c r="A1704" s="50">
        <v>201312</v>
      </c>
      <c r="B1704" s="50" t="s">
        <v>1284</v>
      </c>
      <c r="C1704" s="50" t="s">
        <v>1285</v>
      </c>
      <c r="D1704" s="50" t="s">
        <v>1259</v>
      </c>
      <c r="E1704" s="50" t="s">
        <v>1265</v>
      </c>
      <c r="F1704" s="51" t="s">
        <v>74</v>
      </c>
      <c r="G1704" s="53">
        <v>3.75</v>
      </c>
      <c r="H1704" s="53">
        <v>4.9400000000000004</v>
      </c>
      <c r="I170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0.75910931174089058</v>
      </c>
    </row>
    <row r="1705" spans="1:9" hidden="1">
      <c r="A1705" s="50">
        <v>201313</v>
      </c>
      <c r="B1705" s="50" t="s">
        <v>1286</v>
      </c>
      <c r="C1705" s="50" t="s">
        <v>718</v>
      </c>
      <c r="D1705" s="50" t="s">
        <v>1259</v>
      </c>
      <c r="E1705" s="50" t="s">
        <v>1260</v>
      </c>
      <c r="F1705" s="51" t="s">
        <v>74</v>
      </c>
      <c r="G1705" s="53">
        <v>2.3199999999999998</v>
      </c>
      <c r="H1705" s="53">
        <v>3.32</v>
      </c>
      <c r="I170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0.6987951807228916</v>
      </c>
    </row>
    <row r="1706" spans="1:9" hidden="1">
      <c r="A1706" s="50">
        <v>201314</v>
      </c>
      <c r="B1706" s="50" t="s">
        <v>1287</v>
      </c>
      <c r="C1706" s="50" t="s">
        <v>1288</v>
      </c>
      <c r="D1706" s="50" t="s">
        <v>1259</v>
      </c>
      <c r="E1706" s="50" t="s">
        <v>1287</v>
      </c>
      <c r="F1706" s="51" t="s">
        <v>74</v>
      </c>
      <c r="G1706" s="53">
        <v>3.18</v>
      </c>
      <c r="H1706" s="53">
        <v>5.53</v>
      </c>
      <c r="I170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0.57504520795660041</v>
      </c>
    </row>
    <row r="1707" spans="1:9" hidden="1">
      <c r="A1707" s="50">
        <v>201315</v>
      </c>
      <c r="B1707" s="50" t="s">
        <v>1289</v>
      </c>
      <c r="C1707" s="50" t="s">
        <v>1290</v>
      </c>
      <c r="D1707" s="50" t="s">
        <v>1259</v>
      </c>
      <c r="E1707" s="50" t="s">
        <v>1265</v>
      </c>
      <c r="F1707" s="51" t="s">
        <v>74</v>
      </c>
      <c r="G1707" s="53">
        <v>6.23</v>
      </c>
      <c r="H1707" s="53">
        <v>7.15</v>
      </c>
      <c r="I170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0.87132867132867131</v>
      </c>
    </row>
    <row r="1708" spans="1:9">
      <c r="A1708" s="332"/>
      <c r="B1708" s="332"/>
      <c r="C1708" s="332"/>
      <c r="D1708" s="332"/>
      <c r="E1708" s="332"/>
      <c r="F1708" s="333"/>
      <c r="G1708" s="334"/>
      <c r="H1708" s="334"/>
      <c r="I1708" s="389" t="str">
        <f>IFERROR(Table2[[#This Row],[Total private allowed amount for facility inpatient and outpatient services ($ millions) (required)]]/Table2[[#This Row],[Simulated Medicare allowed amount for facility inpatient and outpatient services ($ millions) (required)]],"")</f>
        <v/>
      </c>
    </row>
    <row r="1709" spans="1:9">
      <c r="A1709" s="332"/>
      <c r="B1709" s="332"/>
      <c r="C1709" s="332"/>
      <c r="D1709" s="332"/>
      <c r="E1709" s="332"/>
      <c r="F1709" s="333"/>
      <c r="G1709" s="334"/>
      <c r="H1709" s="334"/>
      <c r="I1709" s="389" t="str">
        <f>IFERROR(Table2[[#This Row],[Total private allowed amount for facility inpatient and outpatient services ($ millions) (required)]]/Table2[[#This Row],[Simulated Medicare allowed amount for facility inpatient and outpatient services ($ millions) (required)]],"")</f>
        <v/>
      </c>
    </row>
    <row r="1710" spans="1:9">
      <c r="A1710" s="332"/>
      <c r="B1710" s="332"/>
      <c r="C1710" s="332"/>
      <c r="D1710" s="332"/>
      <c r="E1710" s="332"/>
      <c r="F1710" s="333"/>
      <c r="G1710" s="334"/>
      <c r="H1710" s="334"/>
      <c r="I1710" s="389" t="str">
        <f>IFERROR(Table2[[#This Row],[Total private allowed amount for facility inpatient and outpatient services ($ millions) (required)]]/Table2[[#This Row],[Simulated Medicare allowed amount for facility inpatient and outpatient services ($ millions) (required)]],"")</f>
        <v/>
      </c>
    </row>
    <row r="1711" spans="1:9">
      <c r="A1711" s="332"/>
      <c r="B1711" s="332"/>
      <c r="C1711" s="332"/>
      <c r="D1711" s="332"/>
      <c r="E1711" s="332"/>
      <c r="F1711" s="333"/>
      <c r="G1711" s="334"/>
      <c r="H1711" s="334"/>
      <c r="I1711" s="389" t="str">
        <f>IFERROR(Table2[[#This Row],[Total private allowed amount for facility inpatient and outpatient services ($ millions) (required)]]/Table2[[#This Row],[Simulated Medicare allowed amount for facility inpatient and outpatient services ($ millions) (required)]],"")</f>
        <v/>
      </c>
    </row>
    <row r="1712" spans="1:9">
      <c r="A1712" s="332"/>
      <c r="B1712" s="332"/>
      <c r="C1712" s="332"/>
      <c r="D1712" s="332"/>
      <c r="E1712" s="332"/>
      <c r="F1712" s="333"/>
      <c r="G1712" s="334"/>
      <c r="H1712" s="334"/>
      <c r="I1712" s="389" t="str">
        <f>IFERROR(Table2[[#This Row],[Total private allowed amount for facility inpatient and outpatient services ($ millions) (required)]]/Table2[[#This Row],[Simulated Medicare allowed amount for facility inpatient and outpatient services ($ millions) (required)]],"")</f>
        <v/>
      </c>
    </row>
    <row r="1713" spans="1:9">
      <c r="A1713" s="332"/>
      <c r="B1713" s="332"/>
      <c r="C1713" s="332"/>
      <c r="D1713" s="332"/>
      <c r="E1713" s="332"/>
      <c r="F1713" s="333"/>
      <c r="G1713" s="334"/>
      <c r="H1713" s="334"/>
      <c r="I1713" s="389" t="str">
        <f>IFERROR(Table2[[#This Row],[Total private allowed amount for facility inpatient and outpatient services ($ millions) (required)]]/Table2[[#This Row],[Simulated Medicare allowed amount for facility inpatient and outpatient services ($ millions) (required)]],"")</f>
        <v/>
      </c>
    </row>
    <row r="1714" spans="1:9">
      <c r="A1714" s="332"/>
      <c r="B1714" s="332"/>
      <c r="C1714" s="332"/>
      <c r="D1714" s="332"/>
      <c r="E1714" s="332"/>
      <c r="F1714" s="333"/>
      <c r="G1714" s="334"/>
      <c r="H1714" s="334"/>
      <c r="I1714" s="389" t="str">
        <f>IFERROR(Table2[[#This Row],[Total private allowed amount for facility inpatient and outpatient services ($ millions) (required)]]/Table2[[#This Row],[Simulated Medicare allowed amount for facility inpatient and outpatient services ($ millions) (required)]],"")</f>
        <v/>
      </c>
    </row>
    <row r="1715" spans="1:9">
      <c r="A1715" s="332"/>
      <c r="B1715" s="332"/>
      <c r="C1715" s="332"/>
      <c r="D1715" s="332"/>
      <c r="E1715" s="332"/>
      <c r="F1715" s="333"/>
      <c r="G1715" s="334"/>
      <c r="H1715" s="334"/>
      <c r="I1715" s="389" t="str">
        <f>IFERROR(Table2[[#This Row],[Total private allowed amount for facility inpatient and outpatient services ($ millions) (required)]]/Table2[[#This Row],[Simulated Medicare allowed amount for facility inpatient and outpatient services ($ millions) (required)]],"")</f>
        <v/>
      </c>
    </row>
    <row r="1716" spans="1:9">
      <c r="A1716" s="332"/>
      <c r="B1716" s="332"/>
      <c r="C1716" s="332"/>
      <c r="D1716" s="332"/>
      <c r="E1716" s="332"/>
      <c r="F1716" s="333"/>
      <c r="G1716" s="334"/>
      <c r="H1716" s="335"/>
      <c r="I1716" s="389" t="str">
        <f>IFERROR(Table2[[#This Row],[Total private allowed amount for facility inpatient and outpatient services ($ millions) (required)]]/Table2[[#This Row],[Simulated Medicare allowed amount for facility inpatient and outpatient services ($ millions) (required)]],"")</f>
        <v/>
      </c>
    </row>
    <row r="1717" spans="1:9">
      <c r="A1717" s="332"/>
      <c r="B1717" s="332"/>
      <c r="C1717" s="332"/>
      <c r="D1717" s="332"/>
      <c r="E1717" s="332"/>
      <c r="F1717" s="333"/>
      <c r="G1717" s="334"/>
      <c r="H1717" s="334"/>
      <c r="I1717" s="389" t="str">
        <f>IFERROR(Table2[[#This Row],[Total private allowed amount for facility inpatient and outpatient services ($ millions) (required)]]/Table2[[#This Row],[Simulated Medicare allowed amount for facility inpatient and outpatient services ($ millions) (required)]],"")</f>
        <v/>
      </c>
    </row>
    <row r="1718" spans="1:9">
      <c r="A1718" s="332"/>
      <c r="B1718" s="332"/>
      <c r="C1718" s="332"/>
      <c r="D1718" s="332"/>
      <c r="E1718" s="332"/>
      <c r="F1718" s="333"/>
      <c r="G1718" s="334"/>
      <c r="H1718" s="334"/>
      <c r="I1718" s="389" t="str">
        <f>IFERROR(Table2[[#This Row],[Total private allowed amount for facility inpatient and outpatient services ($ millions) (required)]]/Table2[[#This Row],[Simulated Medicare allowed amount for facility inpatient and outpatient services ($ millions) (required)]],"")</f>
        <v/>
      </c>
    </row>
    <row r="1719" spans="1:9">
      <c r="A1719" s="332"/>
      <c r="B1719" s="332"/>
      <c r="C1719" s="332"/>
      <c r="D1719" s="332"/>
      <c r="E1719" s="332"/>
      <c r="F1719" s="333"/>
      <c r="G1719" s="334"/>
      <c r="H1719" s="334"/>
      <c r="I1719" s="389" t="str">
        <f>IFERROR(Table2[[#This Row],[Total private allowed amount for facility inpatient and outpatient services ($ millions) (required)]]/Table2[[#This Row],[Simulated Medicare allowed amount for facility inpatient and outpatient services ($ millions) (required)]],"")</f>
        <v/>
      </c>
    </row>
    <row r="1720" spans="1:9">
      <c r="A1720" s="332"/>
      <c r="B1720" s="332"/>
      <c r="C1720" s="332"/>
      <c r="D1720" s="332"/>
      <c r="E1720" s="332"/>
      <c r="F1720" s="333"/>
      <c r="G1720" s="335"/>
      <c r="H1720" s="334"/>
      <c r="I1720" s="389" t="str">
        <f>IFERROR(Table2[[#This Row],[Total private allowed amount for facility inpatient and outpatient services ($ millions) (required)]]/Table2[[#This Row],[Simulated Medicare allowed amount for facility inpatient and outpatient services ($ millions) (required)]],"")</f>
        <v/>
      </c>
    </row>
    <row r="1721" spans="1:9">
      <c r="A1721" s="332"/>
      <c r="B1721" s="332"/>
      <c r="C1721" s="332"/>
      <c r="D1721" s="332"/>
      <c r="E1721" s="332"/>
      <c r="F1721" s="333"/>
      <c r="G1721" s="334"/>
      <c r="H1721" s="334"/>
      <c r="I1721" s="389" t="str">
        <f>IFERROR(Table2[[#This Row],[Total private allowed amount for facility inpatient and outpatient services ($ millions) (required)]]/Table2[[#This Row],[Simulated Medicare allowed amount for facility inpatient and outpatient services ($ millions) (required)]],"")</f>
        <v/>
      </c>
    </row>
    <row r="1722" spans="1:9">
      <c r="A1722" s="332"/>
      <c r="B1722" s="332"/>
      <c r="C1722" s="332"/>
      <c r="D1722" s="332"/>
      <c r="E1722" s="332"/>
      <c r="F1722" s="333"/>
      <c r="G1722" s="334"/>
      <c r="H1722" s="334"/>
      <c r="I1722" s="389" t="str">
        <f>IFERROR(Table2[[#This Row],[Total private allowed amount for facility inpatient and outpatient services ($ millions) (required)]]/Table2[[#This Row],[Simulated Medicare allowed amount for facility inpatient and outpatient services ($ millions) (required)]],"")</f>
        <v/>
      </c>
    </row>
    <row r="1723" spans="1:9">
      <c r="A1723" s="332"/>
      <c r="B1723" s="332"/>
      <c r="C1723" s="332"/>
      <c r="D1723" s="332"/>
      <c r="E1723" s="332"/>
      <c r="F1723" s="333"/>
      <c r="G1723" s="335"/>
      <c r="H1723" s="335"/>
      <c r="I1723" s="389" t="str">
        <f>IFERROR(Table2[[#This Row],[Total private allowed amount for facility inpatient and outpatient services ($ millions) (required)]]/Table2[[#This Row],[Simulated Medicare allowed amount for facility inpatient and outpatient services ($ millions) (required)]],"")</f>
        <v/>
      </c>
    </row>
    <row r="1724" spans="1:9">
      <c r="A1724" s="332"/>
      <c r="B1724" s="332"/>
      <c r="C1724" s="332"/>
      <c r="D1724" s="332"/>
      <c r="E1724" s="332"/>
      <c r="F1724" s="333"/>
      <c r="G1724" s="334"/>
      <c r="H1724" s="334"/>
      <c r="I1724" s="389" t="str">
        <f>IFERROR(Table2[[#This Row],[Total private allowed amount for facility inpatient and outpatient services ($ millions) (required)]]/Table2[[#This Row],[Simulated Medicare allowed amount for facility inpatient and outpatient services ($ millions) (required)]],"")</f>
        <v/>
      </c>
    </row>
    <row r="1725" spans="1:9">
      <c r="A1725" s="332"/>
      <c r="B1725" s="332"/>
      <c r="C1725" s="332"/>
      <c r="D1725" s="332"/>
      <c r="E1725" s="332"/>
      <c r="F1725" s="333"/>
      <c r="G1725" s="334"/>
      <c r="H1725" s="334"/>
      <c r="I1725" s="389" t="str">
        <f>IFERROR(Table2[[#This Row],[Total private allowed amount for facility inpatient and outpatient services ($ millions) (required)]]/Table2[[#This Row],[Simulated Medicare allowed amount for facility inpatient and outpatient services ($ millions) (required)]],"")</f>
        <v/>
      </c>
    </row>
    <row r="1726" spans="1:9">
      <c r="A1726" s="332"/>
      <c r="B1726" s="332"/>
      <c r="C1726" s="332"/>
      <c r="D1726" s="332"/>
      <c r="E1726" s="332"/>
      <c r="F1726" s="333"/>
      <c r="G1726" s="334"/>
      <c r="H1726" s="334"/>
      <c r="I1726" s="389" t="str">
        <f>IFERROR(Table2[[#This Row],[Total private allowed amount for facility inpatient and outpatient services ($ millions) (required)]]/Table2[[#This Row],[Simulated Medicare allowed amount for facility inpatient and outpatient services ($ millions) (required)]],"")</f>
        <v/>
      </c>
    </row>
    <row r="1727" spans="1:9">
      <c r="A1727" s="332"/>
      <c r="B1727" s="332"/>
      <c r="C1727" s="332"/>
      <c r="D1727" s="332"/>
      <c r="E1727" s="332"/>
      <c r="F1727" s="333"/>
      <c r="G1727" s="334"/>
      <c r="H1727" s="334"/>
      <c r="I1727" s="389" t="str">
        <f>IFERROR(Table2[[#This Row],[Total private allowed amount for facility inpatient and outpatient services ($ millions) (required)]]/Table2[[#This Row],[Simulated Medicare allowed amount for facility inpatient and outpatient services ($ millions) (required)]],"")</f>
        <v/>
      </c>
    </row>
    <row r="1728" spans="1:9">
      <c r="A1728" s="332"/>
      <c r="B1728" s="332"/>
      <c r="C1728" s="332"/>
      <c r="D1728" s="332"/>
      <c r="E1728" s="332"/>
      <c r="F1728" s="333"/>
      <c r="G1728" s="334"/>
      <c r="H1728" s="334"/>
      <c r="I1728" s="389" t="str">
        <f>IFERROR(Table2[[#This Row],[Total private allowed amount for facility inpatient and outpatient services ($ millions) (required)]]/Table2[[#This Row],[Simulated Medicare allowed amount for facility inpatient and outpatient services ($ millions) (required)]],"")</f>
        <v/>
      </c>
    </row>
    <row r="1729" spans="1:9">
      <c r="A1729" s="332"/>
      <c r="B1729" s="332"/>
      <c r="C1729" s="332"/>
      <c r="D1729" s="332"/>
      <c r="E1729" s="332"/>
      <c r="F1729" s="333"/>
      <c r="G1729" s="334"/>
      <c r="H1729" s="334"/>
      <c r="I1729" s="389" t="str">
        <f>IFERROR(Table2[[#This Row],[Total private allowed amount for facility inpatient and outpatient services ($ millions) (required)]]/Table2[[#This Row],[Simulated Medicare allowed amount for facility inpatient and outpatient services ($ millions) (required)]],"")</f>
        <v/>
      </c>
    </row>
    <row r="1730" spans="1:9">
      <c r="A1730" s="332"/>
      <c r="B1730" s="332"/>
      <c r="C1730" s="332"/>
      <c r="D1730" s="332"/>
      <c r="E1730" s="332"/>
      <c r="F1730" s="333"/>
      <c r="G1730" s="335"/>
      <c r="H1730" s="334"/>
      <c r="I1730" s="389" t="str">
        <f>IFERROR(Table2[[#This Row],[Total private allowed amount for facility inpatient and outpatient services ($ millions) (required)]]/Table2[[#This Row],[Simulated Medicare allowed amount for facility inpatient and outpatient services ($ millions) (required)]],"")</f>
        <v/>
      </c>
    </row>
    <row r="1731" spans="1:9">
      <c r="A1731" s="332"/>
      <c r="B1731" s="332"/>
      <c r="C1731" s="332"/>
      <c r="D1731" s="332"/>
      <c r="E1731" s="332"/>
      <c r="F1731" s="333"/>
      <c r="G1731" s="334"/>
      <c r="H1731" s="334"/>
      <c r="I1731" s="389" t="str">
        <f>IFERROR(Table2[[#This Row],[Total private allowed amount for facility inpatient and outpatient services ($ millions) (required)]]/Table2[[#This Row],[Simulated Medicare allowed amount for facility inpatient and outpatient services ($ millions) (required)]],"")</f>
        <v/>
      </c>
    </row>
    <row r="1732" spans="1:9">
      <c r="A1732" s="332"/>
      <c r="B1732" s="332"/>
      <c r="C1732" s="332"/>
      <c r="D1732" s="332"/>
      <c r="E1732" s="332"/>
      <c r="F1732" s="333"/>
      <c r="G1732" s="334"/>
      <c r="H1732" s="334"/>
      <c r="I1732" s="389" t="str">
        <f>IFERROR(Table2[[#This Row],[Total private allowed amount for facility inpatient and outpatient services ($ millions) (required)]]/Table2[[#This Row],[Simulated Medicare allowed amount for facility inpatient and outpatient services ($ millions) (required)]],"")</f>
        <v/>
      </c>
    </row>
    <row r="1733" spans="1:9">
      <c r="A1733" s="332"/>
      <c r="B1733" s="332"/>
      <c r="C1733" s="332"/>
      <c r="D1733" s="332"/>
      <c r="E1733" s="332"/>
      <c r="F1733" s="333"/>
      <c r="G1733" s="334"/>
      <c r="H1733" s="334"/>
      <c r="I1733" s="389" t="str">
        <f>IFERROR(Table2[[#This Row],[Total private allowed amount for facility inpatient and outpatient services ($ millions) (required)]]/Table2[[#This Row],[Simulated Medicare allowed amount for facility inpatient and outpatient services ($ millions) (required)]],"")</f>
        <v/>
      </c>
    </row>
    <row r="1734" spans="1:9">
      <c r="A1734" s="332"/>
      <c r="B1734" s="332"/>
      <c r="C1734" s="332"/>
      <c r="D1734" s="332"/>
      <c r="E1734" s="332"/>
      <c r="F1734" s="333"/>
      <c r="G1734" s="334"/>
      <c r="H1734" s="334"/>
      <c r="I1734" s="389" t="str">
        <f>IFERROR(Table2[[#This Row],[Total private allowed amount for facility inpatient and outpatient services ($ millions) (required)]]/Table2[[#This Row],[Simulated Medicare allowed amount for facility inpatient and outpatient services ($ millions) (required)]],"")</f>
        <v/>
      </c>
    </row>
    <row r="1735" spans="1:9">
      <c r="A1735" s="332"/>
      <c r="B1735" s="332"/>
      <c r="C1735" s="332"/>
      <c r="D1735" s="332"/>
      <c r="E1735" s="332"/>
      <c r="F1735" s="333"/>
      <c r="G1735" s="334"/>
      <c r="H1735" s="334"/>
      <c r="I1735" s="389" t="str">
        <f>IFERROR(Table2[[#This Row],[Total private allowed amount for facility inpatient and outpatient services ($ millions) (required)]]/Table2[[#This Row],[Simulated Medicare allowed amount for facility inpatient and outpatient services ($ millions) (required)]],"")</f>
        <v/>
      </c>
    </row>
    <row r="1736" spans="1:9">
      <c r="A1736" s="332"/>
      <c r="B1736" s="332"/>
      <c r="C1736" s="332"/>
      <c r="D1736" s="332"/>
      <c r="E1736" s="332"/>
      <c r="F1736" s="333"/>
      <c r="G1736" s="334"/>
      <c r="H1736" s="334"/>
      <c r="I1736" s="389" t="str">
        <f>IFERROR(Table2[[#This Row],[Total private allowed amount for facility inpatient and outpatient services ($ millions) (required)]]/Table2[[#This Row],[Simulated Medicare allowed amount for facility inpatient and outpatient services ($ millions) (required)]],"")</f>
        <v/>
      </c>
    </row>
    <row r="1737" spans="1:9">
      <c r="A1737" s="332"/>
      <c r="B1737" s="332"/>
      <c r="C1737" s="332"/>
      <c r="D1737" s="332"/>
      <c r="E1737" s="332"/>
      <c r="F1737" s="333"/>
      <c r="G1737" s="334"/>
      <c r="H1737" s="334"/>
      <c r="I1737" s="389" t="str">
        <f>IFERROR(Table2[[#This Row],[Total private allowed amount for facility inpatient and outpatient services ($ millions) (required)]]/Table2[[#This Row],[Simulated Medicare allowed amount for facility inpatient and outpatient services ($ millions) (required)]],"")</f>
        <v/>
      </c>
    </row>
    <row r="1738" spans="1:9">
      <c r="A1738" s="332"/>
      <c r="B1738" s="332"/>
      <c r="C1738" s="332"/>
      <c r="D1738" s="332"/>
      <c r="E1738" s="332"/>
      <c r="F1738" s="333"/>
      <c r="G1738" s="334"/>
      <c r="H1738" s="334"/>
      <c r="I1738" s="389" t="str">
        <f>IFERROR(Table2[[#This Row],[Total private allowed amount for facility inpatient and outpatient services ($ millions) (required)]]/Table2[[#This Row],[Simulated Medicare allowed amount for facility inpatient and outpatient services ($ millions) (required)]],"")</f>
        <v/>
      </c>
    </row>
    <row r="1739" spans="1:9">
      <c r="A1739" s="332"/>
      <c r="B1739" s="332"/>
      <c r="C1739" s="332"/>
      <c r="D1739" s="332"/>
      <c r="E1739" s="332"/>
      <c r="F1739" s="333"/>
      <c r="G1739" s="335"/>
      <c r="H1739" s="334"/>
      <c r="I1739" s="389" t="str">
        <f>IFERROR(Table2[[#This Row],[Total private allowed amount for facility inpatient and outpatient services ($ millions) (required)]]/Table2[[#This Row],[Simulated Medicare allowed amount for facility inpatient and outpatient services ($ millions) (required)]],"")</f>
        <v/>
      </c>
    </row>
    <row r="1740" spans="1:9">
      <c r="A1740" s="332"/>
      <c r="B1740" s="332"/>
      <c r="C1740" s="332"/>
      <c r="D1740" s="332"/>
      <c r="E1740" s="332"/>
      <c r="F1740" s="333"/>
      <c r="G1740" s="334"/>
      <c r="H1740" s="334"/>
      <c r="I1740" s="389" t="str">
        <f>IFERROR(Table2[[#This Row],[Total private allowed amount for facility inpatient and outpatient services ($ millions) (required)]]/Table2[[#This Row],[Simulated Medicare allowed amount for facility inpatient and outpatient services ($ millions) (required)]],"")</f>
        <v/>
      </c>
    </row>
    <row r="1741" spans="1:9">
      <c r="A1741" s="332"/>
      <c r="B1741" s="332"/>
      <c r="C1741" s="332"/>
      <c r="D1741" s="332"/>
      <c r="E1741" s="332"/>
      <c r="F1741" s="333"/>
      <c r="G1741" s="334"/>
      <c r="H1741" s="334"/>
      <c r="I1741" s="389" t="str">
        <f>IFERROR(Table2[[#This Row],[Total private allowed amount for facility inpatient and outpatient services ($ millions) (required)]]/Table2[[#This Row],[Simulated Medicare allowed amount for facility inpatient and outpatient services ($ millions) (required)]],"")</f>
        <v/>
      </c>
    </row>
    <row r="1742" spans="1:9">
      <c r="A1742" s="332"/>
      <c r="B1742" s="332"/>
      <c r="C1742" s="332"/>
      <c r="D1742" s="332"/>
      <c r="E1742" s="332"/>
      <c r="F1742" s="333"/>
      <c r="G1742" s="334"/>
      <c r="H1742" s="335"/>
      <c r="I1742" s="389" t="str">
        <f>IFERROR(Table2[[#This Row],[Total private allowed amount for facility inpatient and outpatient services ($ millions) (required)]]/Table2[[#This Row],[Simulated Medicare allowed amount for facility inpatient and outpatient services ($ millions) (required)]],"")</f>
        <v/>
      </c>
    </row>
    <row r="1743" spans="1:9">
      <c r="A1743" s="332"/>
      <c r="B1743" s="332"/>
      <c r="C1743" s="332"/>
      <c r="D1743" s="332"/>
      <c r="E1743" s="332"/>
      <c r="F1743" s="333"/>
      <c r="G1743" s="334"/>
      <c r="H1743" s="334"/>
      <c r="I1743" s="389" t="str">
        <f>IFERROR(Table2[[#This Row],[Total private allowed amount for facility inpatient and outpatient services ($ millions) (required)]]/Table2[[#This Row],[Simulated Medicare allowed amount for facility inpatient and outpatient services ($ millions) (required)]],"")</f>
        <v/>
      </c>
    </row>
    <row r="1744" spans="1:9">
      <c r="A1744" s="332"/>
      <c r="B1744" s="332"/>
      <c r="C1744" s="332"/>
      <c r="D1744" s="332"/>
      <c r="E1744" s="332"/>
      <c r="F1744" s="333"/>
      <c r="G1744" s="335"/>
      <c r="H1744" s="334"/>
      <c r="I1744" s="389" t="str">
        <f>IFERROR(Table2[[#This Row],[Total private allowed amount for facility inpatient and outpatient services ($ millions) (required)]]/Table2[[#This Row],[Simulated Medicare allowed amount for facility inpatient and outpatient services ($ millions) (required)]],"")</f>
        <v/>
      </c>
    </row>
    <row r="1745" spans="1:9">
      <c r="A1745" s="332"/>
      <c r="B1745" s="332"/>
      <c r="C1745" s="332"/>
      <c r="D1745" s="332"/>
      <c r="E1745" s="332"/>
      <c r="F1745" s="333"/>
      <c r="G1745" s="334"/>
      <c r="H1745" s="334"/>
      <c r="I1745" s="389" t="str">
        <f>IFERROR(Table2[[#This Row],[Total private allowed amount for facility inpatient and outpatient services ($ millions) (required)]]/Table2[[#This Row],[Simulated Medicare allowed amount for facility inpatient and outpatient services ($ millions) (required)]],"")</f>
        <v/>
      </c>
    </row>
    <row r="1746" spans="1:9">
      <c r="A1746" s="332"/>
      <c r="B1746" s="332"/>
      <c r="C1746" s="332"/>
      <c r="D1746" s="332"/>
      <c r="E1746" s="332"/>
      <c r="F1746" s="333"/>
      <c r="G1746" s="334"/>
      <c r="H1746" s="334"/>
      <c r="I1746" s="389" t="str">
        <f>IFERROR(Table2[[#This Row],[Total private allowed amount for facility inpatient and outpatient services ($ millions) (required)]]/Table2[[#This Row],[Simulated Medicare allowed amount for facility inpatient and outpatient services ($ millions) (required)]],"")</f>
        <v/>
      </c>
    </row>
    <row r="1747" spans="1:9">
      <c r="A1747" s="332"/>
      <c r="B1747" s="332"/>
      <c r="C1747" s="332"/>
      <c r="D1747" s="332"/>
      <c r="E1747" s="332"/>
      <c r="F1747" s="333"/>
      <c r="G1747" s="334"/>
      <c r="H1747" s="334"/>
      <c r="I1747" s="389" t="str">
        <f>IFERROR(Table2[[#This Row],[Total private allowed amount for facility inpatient and outpatient services ($ millions) (required)]]/Table2[[#This Row],[Simulated Medicare allowed amount for facility inpatient and outpatient services ($ millions) (required)]],"")</f>
        <v/>
      </c>
    </row>
    <row r="1748" spans="1:9">
      <c r="A1748" s="332"/>
      <c r="B1748" s="332"/>
      <c r="C1748" s="332"/>
      <c r="D1748" s="332"/>
      <c r="E1748" s="332"/>
      <c r="F1748" s="333"/>
      <c r="G1748" s="336"/>
      <c r="H1748" s="334"/>
      <c r="I1748" s="389" t="str">
        <f>IFERROR(Table2[[#This Row],[Total private allowed amount for facility inpatient and outpatient services ($ millions) (required)]]/Table2[[#This Row],[Simulated Medicare allowed amount for facility inpatient and outpatient services ($ millions) (required)]],"")</f>
        <v/>
      </c>
    </row>
    <row r="1749" spans="1:9">
      <c r="A1749" s="332"/>
      <c r="B1749" s="332"/>
      <c r="C1749" s="332"/>
      <c r="D1749" s="332"/>
      <c r="E1749" s="332"/>
      <c r="F1749" s="333"/>
      <c r="G1749" s="335"/>
      <c r="H1749" s="334"/>
      <c r="I1749" s="389" t="str">
        <f>IFERROR(Table2[[#This Row],[Total private allowed amount for facility inpatient and outpatient services ($ millions) (required)]]/Table2[[#This Row],[Simulated Medicare allowed amount for facility inpatient and outpatient services ($ millions) (required)]],"")</f>
        <v/>
      </c>
    </row>
    <row r="1750" spans="1:9">
      <c r="A1750" s="332"/>
      <c r="B1750" s="332"/>
      <c r="C1750" s="332"/>
      <c r="D1750" s="332"/>
      <c r="E1750" s="332"/>
      <c r="F1750" s="333"/>
      <c r="G1750" s="335"/>
      <c r="H1750" s="334"/>
      <c r="I1750" s="389" t="str">
        <f>IFERROR(Table2[[#This Row],[Total private allowed amount for facility inpatient and outpatient services ($ millions) (required)]]/Table2[[#This Row],[Simulated Medicare allowed amount for facility inpatient and outpatient services ($ millions) (required)]],"")</f>
        <v/>
      </c>
    </row>
    <row r="1751" spans="1:9">
      <c r="A1751" s="332"/>
      <c r="B1751" s="332"/>
      <c r="C1751" s="332"/>
      <c r="D1751" s="332"/>
      <c r="E1751" s="332"/>
      <c r="F1751" s="333"/>
      <c r="G1751" s="334"/>
      <c r="H1751" s="334"/>
      <c r="I1751" s="389" t="str">
        <f>IFERROR(Table2[[#This Row],[Total private allowed amount for facility inpatient and outpatient services ($ millions) (required)]]/Table2[[#This Row],[Simulated Medicare allowed amount for facility inpatient and outpatient services ($ millions) (required)]],"")</f>
        <v/>
      </c>
    </row>
    <row r="1752" spans="1:9">
      <c r="A1752" s="332"/>
      <c r="B1752" s="332"/>
      <c r="C1752" s="332"/>
      <c r="D1752" s="332"/>
      <c r="E1752" s="332"/>
      <c r="F1752" s="333"/>
      <c r="G1752" s="334"/>
      <c r="H1752" s="334"/>
      <c r="I1752" s="389" t="str">
        <f>IFERROR(Table2[[#This Row],[Total private allowed amount for facility inpatient and outpatient services ($ millions) (required)]]/Table2[[#This Row],[Simulated Medicare allowed amount for facility inpatient and outpatient services ($ millions) (required)]],"")</f>
        <v/>
      </c>
    </row>
    <row r="1753" spans="1:9">
      <c r="A1753" s="332"/>
      <c r="B1753" s="332"/>
      <c r="C1753" s="332"/>
      <c r="D1753" s="332"/>
      <c r="E1753" s="332"/>
      <c r="F1753" s="333"/>
      <c r="G1753" s="334"/>
      <c r="H1753" s="334"/>
      <c r="I1753" s="389" t="str">
        <f>IFERROR(Table2[[#This Row],[Total private allowed amount for facility inpatient and outpatient services ($ millions) (required)]]/Table2[[#This Row],[Simulated Medicare allowed amount for facility inpatient and outpatient services ($ millions) (required)]],"")</f>
        <v/>
      </c>
    </row>
    <row r="1754" spans="1:9">
      <c r="A1754" s="332"/>
      <c r="B1754" s="332"/>
      <c r="C1754" s="332"/>
      <c r="D1754" s="332"/>
      <c r="E1754" s="332"/>
      <c r="F1754" s="333"/>
      <c r="G1754" s="334"/>
      <c r="H1754" s="334"/>
      <c r="I1754" s="389" t="str">
        <f>IFERROR(Table2[[#This Row],[Total private allowed amount for facility inpatient and outpatient services ($ millions) (required)]]/Table2[[#This Row],[Simulated Medicare allowed amount for facility inpatient and outpatient services ($ millions) (required)]],"")</f>
        <v/>
      </c>
    </row>
    <row r="1755" spans="1:9">
      <c r="A1755" s="332"/>
      <c r="B1755" s="332"/>
      <c r="C1755" s="332"/>
      <c r="D1755" s="332"/>
      <c r="E1755" s="332"/>
      <c r="F1755" s="333"/>
      <c r="G1755" s="334"/>
      <c r="H1755" s="334"/>
      <c r="I1755" s="389" t="str">
        <f>IFERROR(Table2[[#This Row],[Total private allowed amount for facility inpatient and outpatient services ($ millions) (required)]]/Table2[[#This Row],[Simulated Medicare allowed amount for facility inpatient and outpatient services ($ millions) (required)]],"")</f>
        <v/>
      </c>
    </row>
    <row r="1756" spans="1:9">
      <c r="A1756" s="332"/>
      <c r="B1756" s="332"/>
      <c r="C1756" s="332"/>
      <c r="D1756" s="332"/>
      <c r="E1756" s="332"/>
      <c r="F1756" s="333"/>
      <c r="G1756" s="334"/>
      <c r="H1756" s="335"/>
      <c r="I1756" s="389" t="str">
        <f>IFERROR(Table2[[#This Row],[Total private allowed amount for facility inpatient and outpatient services ($ millions) (required)]]/Table2[[#This Row],[Simulated Medicare allowed amount for facility inpatient and outpatient services ($ millions) (required)]],"")</f>
        <v/>
      </c>
    </row>
    <row r="1757" spans="1:9">
      <c r="A1757" s="332"/>
      <c r="B1757" s="332"/>
      <c r="C1757" s="332"/>
      <c r="D1757" s="332"/>
      <c r="E1757" s="332"/>
      <c r="F1757" s="333"/>
      <c r="G1757" s="334"/>
      <c r="H1757" s="334"/>
      <c r="I1757" s="389" t="str">
        <f>IFERROR(Table2[[#This Row],[Total private allowed amount for facility inpatient and outpatient services ($ millions) (required)]]/Table2[[#This Row],[Simulated Medicare allowed amount for facility inpatient and outpatient services ($ millions) (required)]],"")</f>
        <v/>
      </c>
    </row>
    <row r="1758" spans="1:9">
      <c r="A1758" s="332"/>
      <c r="B1758" s="332"/>
      <c r="C1758" s="332"/>
      <c r="D1758" s="332"/>
      <c r="E1758" s="332"/>
      <c r="F1758" s="333"/>
      <c r="G1758" s="334"/>
      <c r="H1758" s="334"/>
      <c r="I1758" s="389" t="str">
        <f>IFERROR(Table2[[#This Row],[Total private allowed amount for facility inpatient and outpatient services ($ millions) (required)]]/Table2[[#This Row],[Simulated Medicare allowed amount for facility inpatient and outpatient services ($ millions) (required)]],"")</f>
        <v/>
      </c>
    </row>
    <row r="1759" spans="1:9">
      <c r="A1759" s="332"/>
      <c r="B1759" s="332"/>
      <c r="C1759" s="332"/>
      <c r="D1759" s="332"/>
      <c r="E1759" s="332"/>
      <c r="F1759" s="333"/>
      <c r="G1759" s="336"/>
      <c r="H1759" s="336"/>
      <c r="I1759" s="389" t="str">
        <f>IFERROR(Table2[[#This Row],[Total private allowed amount for facility inpatient and outpatient services ($ millions) (required)]]/Table2[[#This Row],[Simulated Medicare allowed amount for facility inpatient and outpatient services ($ millions) (required)]],"")</f>
        <v/>
      </c>
    </row>
    <row r="1760" spans="1:9" hidden="1">
      <c r="A1760" s="50">
        <v>221300</v>
      </c>
      <c r="B1760" s="50" t="s">
        <v>1291</v>
      </c>
      <c r="C1760" s="50" t="s">
        <v>1292</v>
      </c>
      <c r="D1760" s="50" t="s">
        <v>1293</v>
      </c>
      <c r="E1760" s="50" t="s">
        <v>1294</v>
      </c>
      <c r="F1760" s="51" t="s">
        <v>74</v>
      </c>
      <c r="G1760" s="53">
        <v>1.43</v>
      </c>
      <c r="H1760" s="53">
        <v>1.1100000000000001</v>
      </c>
      <c r="I176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1.288288288288288</v>
      </c>
    </row>
    <row r="1761" spans="1:9" hidden="1">
      <c r="A1761" s="50">
        <v>221302</v>
      </c>
      <c r="B1761" s="50" t="s">
        <v>1295</v>
      </c>
      <c r="C1761" s="50" t="s">
        <v>1296</v>
      </c>
      <c r="D1761" s="50" t="s">
        <v>1293</v>
      </c>
      <c r="E1761" s="50" t="s">
        <v>1297</v>
      </c>
      <c r="F1761" s="51" t="s">
        <v>74</v>
      </c>
      <c r="G1761" s="53">
        <v>1.55</v>
      </c>
      <c r="H1761" s="53">
        <v>1.05</v>
      </c>
      <c r="I176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1.4761904761904763</v>
      </c>
    </row>
    <row r="1762" spans="1:9" hidden="1">
      <c r="A1762" s="50">
        <v>221303</v>
      </c>
      <c r="B1762" s="50" t="s">
        <v>1298</v>
      </c>
      <c r="C1762" s="50" t="s">
        <v>1299</v>
      </c>
      <c r="D1762" s="50" t="s">
        <v>1293</v>
      </c>
      <c r="E1762" s="50" t="s">
        <v>1300</v>
      </c>
      <c r="F1762" s="51" t="s">
        <v>74</v>
      </c>
      <c r="G1762" s="52" t="s">
        <v>254</v>
      </c>
      <c r="H1762" s="52" t="s">
        <v>254</v>
      </c>
      <c r="I17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763" spans="1:9">
      <c r="A1763" s="332"/>
      <c r="B1763" s="332"/>
      <c r="C1763" s="332"/>
      <c r="D1763" s="332"/>
      <c r="E1763" s="332"/>
      <c r="F1763" s="333"/>
      <c r="G1763" s="334"/>
      <c r="H1763" s="334"/>
      <c r="I1763" s="389" t="str">
        <f>IFERROR(Table2[[#This Row],[Total private allowed amount for facility inpatient and outpatient services ($ millions) (required)]]/Table2[[#This Row],[Simulated Medicare allowed amount for facility inpatient and outpatient services ($ millions) (required)]],"")</f>
        <v/>
      </c>
    </row>
    <row r="1764" spans="1:9">
      <c r="A1764" s="332"/>
      <c r="B1764" s="332"/>
      <c r="C1764" s="332"/>
      <c r="D1764" s="332"/>
      <c r="E1764" s="332"/>
      <c r="F1764" s="333"/>
      <c r="G1764" s="334"/>
      <c r="H1764" s="335"/>
      <c r="I1764" s="389" t="str">
        <f>IFERROR(Table2[[#This Row],[Total private allowed amount for facility inpatient and outpatient services ($ millions) (required)]]/Table2[[#This Row],[Simulated Medicare allowed amount for facility inpatient and outpatient services ($ millions) (required)]],"")</f>
        <v/>
      </c>
    </row>
    <row r="1765" spans="1:9">
      <c r="A1765" s="332"/>
      <c r="B1765" s="332"/>
      <c r="C1765" s="332"/>
      <c r="D1765" s="332"/>
      <c r="E1765" s="332"/>
      <c r="F1765" s="333"/>
      <c r="G1765" s="334"/>
      <c r="H1765" s="334"/>
      <c r="I1765" s="389" t="str">
        <f>IFERROR(Table2[[#This Row],[Total private allowed amount for facility inpatient and outpatient services ($ millions) (required)]]/Table2[[#This Row],[Simulated Medicare allowed amount for facility inpatient and outpatient services ($ millions) (required)]],"")</f>
        <v/>
      </c>
    </row>
    <row r="1766" spans="1:9">
      <c r="A1766" s="332"/>
      <c r="B1766" s="332"/>
      <c r="C1766" s="332"/>
      <c r="D1766" s="332"/>
      <c r="E1766" s="332"/>
      <c r="F1766" s="333"/>
      <c r="G1766" s="334"/>
      <c r="H1766" s="335"/>
      <c r="I1766" s="389" t="str">
        <f>IFERROR(Table2[[#This Row],[Total private allowed amount for facility inpatient and outpatient services ($ millions) (required)]]/Table2[[#This Row],[Simulated Medicare allowed amount for facility inpatient and outpatient services ($ millions) (required)]],"")</f>
        <v/>
      </c>
    </row>
    <row r="1767" spans="1:9">
      <c r="A1767" s="332"/>
      <c r="B1767" s="332"/>
      <c r="C1767" s="332"/>
      <c r="D1767" s="332"/>
      <c r="E1767" s="332"/>
      <c r="F1767" s="333"/>
      <c r="G1767" s="334"/>
      <c r="H1767" s="334"/>
      <c r="I1767" s="389" t="str">
        <f>IFERROR(Table2[[#This Row],[Total private allowed amount for facility inpatient and outpatient services ($ millions) (required)]]/Table2[[#This Row],[Simulated Medicare allowed amount for facility inpatient and outpatient services ($ millions) (required)]],"")</f>
        <v/>
      </c>
    </row>
    <row r="1768" spans="1:9">
      <c r="A1768" s="332"/>
      <c r="B1768" s="332"/>
      <c r="C1768" s="332"/>
      <c r="D1768" s="332"/>
      <c r="E1768" s="332"/>
      <c r="F1768" s="333"/>
      <c r="G1768" s="334"/>
      <c r="H1768" s="334"/>
      <c r="I1768" s="389" t="str">
        <f>IFERROR(Table2[[#This Row],[Total private allowed amount for facility inpatient and outpatient services ($ millions) (required)]]/Table2[[#This Row],[Simulated Medicare allowed amount for facility inpatient and outpatient services ($ millions) (required)]],"")</f>
        <v/>
      </c>
    </row>
    <row r="1769" spans="1:9">
      <c r="A1769" s="332"/>
      <c r="B1769" s="332"/>
      <c r="C1769" s="332"/>
      <c r="D1769" s="332"/>
      <c r="E1769" s="332"/>
      <c r="F1769" s="333"/>
      <c r="G1769" s="334"/>
      <c r="H1769" s="334"/>
      <c r="I1769" s="389" t="str">
        <f>IFERROR(Table2[[#This Row],[Total private allowed amount for facility inpatient and outpatient services ($ millions) (required)]]/Table2[[#This Row],[Simulated Medicare allowed amount for facility inpatient and outpatient services ($ millions) (required)]],"")</f>
        <v/>
      </c>
    </row>
    <row r="1770" spans="1:9">
      <c r="A1770" s="332"/>
      <c r="B1770" s="332"/>
      <c r="C1770" s="332"/>
      <c r="D1770" s="332"/>
      <c r="E1770" s="332"/>
      <c r="F1770" s="333"/>
      <c r="G1770" s="334"/>
      <c r="H1770" s="334"/>
      <c r="I1770" s="389" t="str">
        <f>IFERROR(Table2[[#This Row],[Total private allowed amount for facility inpatient and outpatient services ($ millions) (required)]]/Table2[[#This Row],[Simulated Medicare allowed amount for facility inpatient and outpatient services ($ millions) (required)]],"")</f>
        <v/>
      </c>
    </row>
    <row r="1771" spans="1:9">
      <c r="A1771" s="332"/>
      <c r="B1771" s="332"/>
      <c r="C1771" s="332"/>
      <c r="D1771" s="332"/>
      <c r="E1771" s="332"/>
      <c r="F1771" s="333"/>
      <c r="G1771" s="334"/>
      <c r="H1771" s="334"/>
      <c r="I1771" s="389" t="str">
        <f>IFERROR(Table2[[#This Row],[Total private allowed amount for facility inpatient and outpatient services ($ millions) (required)]]/Table2[[#This Row],[Simulated Medicare allowed amount for facility inpatient and outpatient services ($ millions) (required)]],"")</f>
        <v/>
      </c>
    </row>
    <row r="1772" spans="1:9">
      <c r="A1772" s="332"/>
      <c r="B1772" s="332"/>
      <c r="C1772" s="332"/>
      <c r="D1772" s="332"/>
      <c r="E1772" s="332"/>
      <c r="F1772" s="333"/>
      <c r="G1772" s="335"/>
      <c r="H1772" s="334"/>
      <c r="I1772" s="389" t="str">
        <f>IFERROR(Table2[[#This Row],[Total private allowed amount for facility inpatient and outpatient services ($ millions) (required)]]/Table2[[#This Row],[Simulated Medicare allowed amount for facility inpatient and outpatient services ($ millions) (required)]],"")</f>
        <v/>
      </c>
    </row>
    <row r="1773" spans="1:9">
      <c r="A1773" s="332"/>
      <c r="B1773" s="332"/>
      <c r="C1773" s="332"/>
      <c r="D1773" s="332"/>
      <c r="E1773" s="332"/>
      <c r="F1773" s="333"/>
      <c r="G1773" s="334"/>
      <c r="H1773" s="334"/>
      <c r="I1773" s="389" t="str">
        <f>IFERROR(Table2[[#This Row],[Total private allowed amount for facility inpatient and outpatient services ($ millions) (required)]]/Table2[[#This Row],[Simulated Medicare allowed amount for facility inpatient and outpatient services ($ millions) (required)]],"")</f>
        <v/>
      </c>
    </row>
    <row r="1774" spans="1:9">
      <c r="A1774" s="332"/>
      <c r="B1774" s="332"/>
      <c r="C1774" s="332"/>
      <c r="D1774" s="332"/>
      <c r="E1774" s="332"/>
      <c r="F1774" s="333"/>
      <c r="G1774" s="334"/>
      <c r="H1774" s="334"/>
      <c r="I1774" s="389" t="str">
        <f>IFERROR(Table2[[#This Row],[Total private allowed amount for facility inpatient and outpatient services ($ millions) (required)]]/Table2[[#This Row],[Simulated Medicare allowed amount for facility inpatient and outpatient services ($ millions) (required)]],"")</f>
        <v/>
      </c>
    </row>
    <row r="1775" spans="1:9">
      <c r="A1775" s="332"/>
      <c r="B1775" s="332"/>
      <c r="C1775" s="332"/>
      <c r="D1775" s="332"/>
      <c r="E1775" s="332"/>
      <c r="F1775" s="333"/>
      <c r="G1775" s="334"/>
      <c r="H1775" s="334"/>
      <c r="I1775" s="389" t="str">
        <f>IFERROR(Table2[[#This Row],[Total private allowed amount for facility inpatient and outpatient services ($ millions) (required)]]/Table2[[#This Row],[Simulated Medicare allowed amount for facility inpatient and outpatient services ($ millions) (required)]],"")</f>
        <v/>
      </c>
    </row>
    <row r="1776" spans="1:9">
      <c r="A1776" s="332"/>
      <c r="B1776" s="332"/>
      <c r="C1776" s="332"/>
      <c r="D1776" s="332"/>
      <c r="E1776" s="332"/>
      <c r="F1776" s="333"/>
      <c r="G1776" s="334"/>
      <c r="H1776" s="334"/>
      <c r="I1776" s="389" t="str">
        <f>IFERROR(Table2[[#This Row],[Total private allowed amount for facility inpatient and outpatient services ($ millions) (required)]]/Table2[[#This Row],[Simulated Medicare allowed amount for facility inpatient and outpatient services ($ millions) (required)]],"")</f>
        <v/>
      </c>
    </row>
    <row r="1777" spans="1:9">
      <c r="A1777" s="332"/>
      <c r="B1777" s="332"/>
      <c r="C1777" s="332"/>
      <c r="D1777" s="332"/>
      <c r="E1777" s="332"/>
      <c r="F1777" s="333"/>
      <c r="G1777" s="334"/>
      <c r="H1777" s="334"/>
      <c r="I1777" s="389" t="str">
        <f>IFERROR(Table2[[#This Row],[Total private allowed amount for facility inpatient and outpatient services ($ millions) (required)]]/Table2[[#This Row],[Simulated Medicare allowed amount for facility inpatient and outpatient services ($ millions) (required)]],"")</f>
        <v/>
      </c>
    </row>
    <row r="1778" spans="1:9">
      <c r="A1778" s="332"/>
      <c r="B1778" s="332"/>
      <c r="C1778" s="332"/>
      <c r="D1778" s="332"/>
      <c r="E1778" s="332"/>
      <c r="F1778" s="333"/>
      <c r="G1778" s="334"/>
      <c r="H1778" s="334"/>
      <c r="I1778" s="389" t="str">
        <f>IFERROR(Table2[[#This Row],[Total private allowed amount for facility inpatient and outpatient services ($ millions) (required)]]/Table2[[#This Row],[Simulated Medicare allowed amount for facility inpatient and outpatient services ($ millions) (required)]],"")</f>
        <v/>
      </c>
    </row>
    <row r="1779" spans="1:9">
      <c r="A1779" s="332"/>
      <c r="B1779" s="332"/>
      <c r="C1779" s="332"/>
      <c r="D1779" s="332"/>
      <c r="E1779" s="332"/>
      <c r="F1779" s="333"/>
      <c r="G1779" s="334"/>
      <c r="H1779" s="334"/>
      <c r="I1779" s="389" t="str">
        <f>IFERROR(Table2[[#This Row],[Total private allowed amount for facility inpatient and outpatient services ($ millions) (required)]]/Table2[[#This Row],[Simulated Medicare allowed amount for facility inpatient and outpatient services ($ millions) (required)]],"")</f>
        <v/>
      </c>
    </row>
    <row r="1780" spans="1:9">
      <c r="A1780" s="332"/>
      <c r="B1780" s="332"/>
      <c r="C1780" s="332"/>
      <c r="D1780" s="332"/>
      <c r="E1780" s="332"/>
      <c r="F1780" s="333"/>
      <c r="G1780" s="334"/>
      <c r="H1780" s="334"/>
      <c r="I1780" s="389" t="str">
        <f>IFERROR(Table2[[#This Row],[Total private allowed amount for facility inpatient and outpatient services ($ millions) (required)]]/Table2[[#This Row],[Simulated Medicare allowed amount for facility inpatient and outpatient services ($ millions) (required)]],"")</f>
        <v/>
      </c>
    </row>
    <row r="1781" spans="1:9">
      <c r="A1781" s="332"/>
      <c r="B1781" s="332"/>
      <c r="C1781" s="332"/>
      <c r="D1781" s="332"/>
      <c r="E1781" s="332"/>
      <c r="F1781" s="333"/>
      <c r="G1781" s="334"/>
      <c r="H1781" s="334"/>
      <c r="I1781" s="389" t="str">
        <f>IFERROR(Table2[[#This Row],[Total private allowed amount for facility inpatient and outpatient services ($ millions) (required)]]/Table2[[#This Row],[Simulated Medicare allowed amount for facility inpatient and outpatient services ($ millions) (required)]],"")</f>
        <v/>
      </c>
    </row>
    <row r="1782" spans="1:9">
      <c r="A1782" s="332"/>
      <c r="B1782" s="332"/>
      <c r="C1782" s="332"/>
      <c r="D1782" s="332"/>
      <c r="E1782" s="332"/>
      <c r="F1782" s="333"/>
      <c r="G1782" s="334"/>
      <c r="H1782" s="334"/>
      <c r="I1782" s="389" t="str">
        <f>IFERROR(Table2[[#This Row],[Total private allowed amount for facility inpatient and outpatient services ($ millions) (required)]]/Table2[[#This Row],[Simulated Medicare allowed amount for facility inpatient and outpatient services ($ millions) (required)]],"")</f>
        <v/>
      </c>
    </row>
    <row r="1783" spans="1:9">
      <c r="A1783" s="332"/>
      <c r="B1783" s="332"/>
      <c r="C1783" s="332"/>
      <c r="D1783" s="332"/>
      <c r="E1783" s="332"/>
      <c r="F1783" s="333"/>
      <c r="G1783" s="334"/>
      <c r="H1783" s="334"/>
      <c r="I1783" s="389" t="str">
        <f>IFERROR(Table2[[#This Row],[Total private allowed amount for facility inpatient and outpatient services ($ millions) (required)]]/Table2[[#This Row],[Simulated Medicare allowed amount for facility inpatient and outpatient services ($ millions) (required)]],"")</f>
        <v/>
      </c>
    </row>
    <row r="1784" spans="1:9">
      <c r="A1784" s="332"/>
      <c r="B1784" s="332"/>
      <c r="C1784" s="332"/>
      <c r="D1784" s="332"/>
      <c r="E1784" s="332"/>
      <c r="F1784" s="333"/>
      <c r="G1784" s="334"/>
      <c r="H1784" s="334"/>
      <c r="I1784" s="389" t="str">
        <f>IFERROR(Table2[[#This Row],[Total private allowed amount for facility inpatient and outpatient services ($ millions) (required)]]/Table2[[#This Row],[Simulated Medicare allowed amount for facility inpatient and outpatient services ($ millions) (required)]],"")</f>
        <v/>
      </c>
    </row>
    <row r="1785" spans="1:9">
      <c r="A1785" s="332"/>
      <c r="B1785" s="332"/>
      <c r="C1785" s="332"/>
      <c r="D1785" s="332"/>
      <c r="E1785" s="332"/>
      <c r="F1785" s="333"/>
      <c r="G1785" s="334"/>
      <c r="H1785" s="334"/>
      <c r="I1785" s="389" t="str">
        <f>IFERROR(Table2[[#This Row],[Total private allowed amount for facility inpatient and outpatient services ($ millions) (required)]]/Table2[[#This Row],[Simulated Medicare allowed amount for facility inpatient and outpatient services ($ millions) (required)]],"")</f>
        <v/>
      </c>
    </row>
    <row r="1786" spans="1:9">
      <c r="A1786" s="332"/>
      <c r="B1786" s="332"/>
      <c r="C1786" s="332"/>
      <c r="D1786" s="332"/>
      <c r="E1786" s="332"/>
      <c r="F1786" s="333"/>
      <c r="G1786" s="334"/>
      <c r="H1786" s="334"/>
      <c r="I1786" s="389" t="str">
        <f>IFERROR(Table2[[#This Row],[Total private allowed amount for facility inpatient and outpatient services ($ millions) (required)]]/Table2[[#This Row],[Simulated Medicare allowed amount for facility inpatient and outpatient services ($ millions) (required)]],"")</f>
        <v/>
      </c>
    </row>
    <row r="1787" spans="1:9">
      <c r="A1787" s="332"/>
      <c r="B1787" s="332"/>
      <c r="C1787" s="332"/>
      <c r="D1787" s="332"/>
      <c r="E1787" s="332"/>
      <c r="F1787" s="333"/>
      <c r="G1787" s="335"/>
      <c r="H1787" s="334"/>
      <c r="I1787" s="389" t="str">
        <f>IFERROR(Table2[[#This Row],[Total private allowed amount for facility inpatient and outpatient services ($ millions) (required)]]/Table2[[#This Row],[Simulated Medicare allowed amount for facility inpatient and outpatient services ($ millions) (required)]],"")</f>
        <v/>
      </c>
    </row>
    <row r="1788" spans="1:9">
      <c r="A1788" s="332"/>
      <c r="B1788" s="332"/>
      <c r="C1788" s="332"/>
      <c r="D1788" s="332"/>
      <c r="E1788" s="332"/>
      <c r="F1788" s="333"/>
      <c r="G1788" s="334"/>
      <c r="H1788" s="334"/>
      <c r="I1788" s="389" t="str">
        <f>IFERROR(Table2[[#This Row],[Total private allowed amount for facility inpatient and outpatient services ($ millions) (required)]]/Table2[[#This Row],[Simulated Medicare allowed amount for facility inpatient and outpatient services ($ millions) (required)]],"")</f>
        <v/>
      </c>
    </row>
    <row r="1789" spans="1:9">
      <c r="A1789" s="332"/>
      <c r="B1789" s="332"/>
      <c r="C1789" s="332"/>
      <c r="D1789" s="332"/>
      <c r="E1789" s="332"/>
      <c r="F1789" s="333"/>
      <c r="G1789" s="334"/>
      <c r="H1789" s="334"/>
      <c r="I1789" s="389" t="str">
        <f>IFERROR(Table2[[#This Row],[Total private allowed amount for facility inpatient and outpatient services ($ millions) (required)]]/Table2[[#This Row],[Simulated Medicare allowed amount for facility inpatient and outpatient services ($ millions) (required)]],"")</f>
        <v/>
      </c>
    </row>
    <row r="1790" spans="1:9">
      <c r="A1790" s="332"/>
      <c r="B1790" s="332"/>
      <c r="C1790" s="332"/>
      <c r="D1790" s="332"/>
      <c r="E1790" s="332"/>
      <c r="F1790" s="333"/>
      <c r="G1790" s="334"/>
      <c r="H1790" s="334"/>
      <c r="I1790" s="389" t="str">
        <f>IFERROR(Table2[[#This Row],[Total private allowed amount for facility inpatient and outpatient services ($ millions) (required)]]/Table2[[#This Row],[Simulated Medicare allowed amount for facility inpatient and outpatient services ($ millions) (required)]],"")</f>
        <v/>
      </c>
    </row>
    <row r="1791" spans="1:9">
      <c r="A1791" s="332"/>
      <c r="B1791" s="332"/>
      <c r="C1791" s="332"/>
      <c r="D1791" s="332"/>
      <c r="E1791" s="332"/>
      <c r="F1791" s="333"/>
      <c r="G1791" s="334"/>
      <c r="H1791" s="334"/>
      <c r="I1791" s="389" t="str">
        <f>IFERROR(Table2[[#This Row],[Total private allowed amount for facility inpatient and outpatient services ($ millions) (required)]]/Table2[[#This Row],[Simulated Medicare allowed amount for facility inpatient and outpatient services ($ millions) (required)]],"")</f>
        <v/>
      </c>
    </row>
    <row r="1792" spans="1:9">
      <c r="A1792" s="332"/>
      <c r="B1792" s="332"/>
      <c r="C1792" s="332"/>
      <c r="D1792" s="332"/>
      <c r="E1792" s="332"/>
      <c r="F1792" s="333"/>
      <c r="G1792" s="334"/>
      <c r="H1792" s="335"/>
      <c r="I1792" s="389" t="str">
        <f>IFERROR(Table2[[#This Row],[Total private allowed amount for facility inpatient and outpatient services ($ millions) (required)]]/Table2[[#This Row],[Simulated Medicare allowed amount for facility inpatient and outpatient services ($ millions) (required)]],"")</f>
        <v/>
      </c>
    </row>
    <row r="1793" spans="1:9">
      <c r="A1793" s="332"/>
      <c r="B1793" s="332"/>
      <c r="C1793" s="332"/>
      <c r="D1793" s="332"/>
      <c r="E1793" s="332"/>
      <c r="F1793" s="333"/>
      <c r="G1793" s="334"/>
      <c r="H1793" s="334"/>
      <c r="I1793" s="389" t="str">
        <f>IFERROR(Table2[[#This Row],[Total private allowed amount for facility inpatient and outpatient services ($ millions) (required)]]/Table2[[#This Row],[Simulated Medicare allowed amount for facility inpatient and outpatient services ($ millions) (required)]],"")</f>
        <v/>
      </c>
    </row>
    <row r="1794" spans="1:9">
      <c r="A1794" s="332"/>
      <c r="B1794" s="332"/>
      <c r="C1794" s="332"/>
      <c r="D1794" s="332"/>
      <c r="E1794" s="332"/>
      <c r="F1794" s="333"/>
      <c r="G1794" s="334"/>
      <c r="H1794" s="334"/>
      <c r="I1794" s="389" t="str">
        <f>IFERROR(Table2[[#This Row],[Total private allowed amount for facility inpatient and outpatient services ($ millions) (required)]]/Table2[[#This Row],[Simulated Medicare allowed amount for facility inpatient and outpatient services ($ millions) (required)]],"")</f>
        <v/>
      </c>
    </row>
    <row r="1795" spans="1:9">
      <c r="A1795" s="332"/>
      <c r="B1795" s="332"/>
      <c r="C1795" s="332"/>
      <c r="D1795" s="332"/>
      <c r="E1795" s="332"/>
      <c r="F1795" s="333"/>
      <c r="G1795" s="336"/>
      <c r="H1795" s="336"/>
      <c r="I1795" s="389" t="str">
        <f>IFERROR(Table2[[#This Row],[Total private allowed amount for facility inpatient and outpatient services ($ millions) (required)]]/Table2[[#This Row],[Simulated Medicare allowed amount for facility inpatient and outpatient services ($ millions) (required)]],"")</f>
        <v/>
      </c>
    </row>
    <row r="1796" spans="1:9">
      <c r="A1796" s="332"/>
      <c r="B1796" s="332"/>
      <c r="C1796" s="332"/>
      <c r="D1796" s="332"/>
      <c r="E1796" s="332"/>
      <c r="F1796" s="333"/>
      <c r="G1796" s="334"/>
      <c r="H1796" s="335"/>
      <c r="I1796" s="389" t="str">
        <f>IFERROR(Table2[[#This Row],[Total private allowed amount for facility inpatient and outpatient services ($ millions) (required)]]/Table2[[#This Row],[Simulated Medicare allowed amount for facility inpatient and outpatient services ($ millions) (required)]],"")</f>
        <v/>
      </c>
    </row>
    <row r="1797" spans="1:9">
      <c r="A1797" s="332"/>
      <c r="B1797" s="332"/>
      <c r="C1797" s="332"/>
      <c r="D1797" s="332"/>
      <c r="E1797" s="332"/>
      <c r="F1797" s="333"/>
      <c r="G1797" s="334"/>
      <c r="H1797" s="334"/>
      <c r="I1797" s="389" t="str">
        <f>IFERROR(Table2[[#This Row],[Total private allowed amount for facility inpatient and outpatient services ($ millions) (required)]]/Table2[[#This Row],[Simulated Medicare allowed amount for facility inpatient and outpatient services ($ millions) (required)]],"")</f>
        <v/>
      </c>
    </row>
    <row r="1798" spans="1:9">
      <c r="A1798" s="332"/>
      <c r="B1798" s="332"/>
      <c r="C1798" s="332"/>
      <c r="D1798" s="332"/>
      <c r="E1798" s="332"/>
      <c r="F1798" s="333"/>
      <c r="G1798" s="336"/>
      <c r="H1798" s="336"/>
      <c r="I1798" s="389" t="str">
        <f>IFERROR(Table2[[#This Row],[Total private allowed amount for facility inpatient and outpatient services ($ millions) (required)]]/Table2[[#This Row],[Simulated Medicare allowed amount for facility inpatient and outpatient services ($ millions) (required)]],"")</f>
        <v/>
      </c>
    </row>
    <row r="1799" spans="1:9">
      <c r="A1799" s="332"/>
      <c r="B1799" s="332"/>
      <c r="C1799" s="332"/>
      <c r="D1799" s="332"/>
      <c r="E1799" s="332"/>
      <c r="F1799" s="333"/>
      <c r="G1799" s="336"/>
      <c r="H1799" s="336"/>
      <c r="I1799" s="389" t="str">
        <f>IFERROR(Table2[[#This Row],[Total private allowed amount for facility inpatient and outpatient services ($ millions) (required)]]/Table2[[#This Row],[Simulated Medicare allowed amount for facility inpatient and outpatient services ($ millions) (required)]],"")</f>
        <v/>
      </c>
    </row>
    <row r="1800" spans="1:9">
      <c r="A1800" s="332"/>
      <c r="B1800" s="332"/>
      <c r="C1800" s="332"/>
      <c r="D1800" s="332"/>
      <c r="E1800" s="332"/>
      <c r="F1800" s="333"/>
      <c r="G1800" s="335"/>
      <c r="H1800" s="334"/>
      <c r="I1800" s="389" t="str">
        <f>IFERROR(Table2[[#This Row],[Total private allowed amount for facility inpatient and outpatient services ($ millions) (required)]]/Table2[[#This Row],[Simulated Medicare allowed amount for facility inpatient and outpatient services ($ millions) (required)]],"")</f>
        <v/>
      </c>
    </row>
    <row r="1801" spans="1:9">
      <c r="A1801" s="332"/>
      <c r="B1801" s="332"/>
      <c r="C1801" s="332"/>
      <c r="D1801" s="332"/>
      <c r="E1801" s="332"/>
      <c r="F1801" s="333"/>
      <c r="G1801" s="334"/>
      <c r="H1801" s="335"/>
      <c r="I1801" s="389" t="str">
        <f>IFERROR(Table2[[#This Row],[Total private allowed amount for facility inpatient and outpatient services ($ millions) (required)]]/Table2[[#This Row],[Simulated Medicare allowed amount for facility inpatient and outpatient services ($ millions) (required)]],"")</f>
        <v/>
      </c>
    </row>
    <row r="1802" spans="1:9">
      <c r="A1802" s="332"/>
      <c r="B1802" s="332"/>
      <c r="C1802" s="332"/>
      <c r="D1802" s="332"/>
      <c r="E1802" s="332"/>
      <c r="F1802" s="333"/>
      <c r="G1802" s="336"/>
      <c r="H1802" s="336"/>
      <c r="I1802" s="389" t="str">
        <f>IFERROR(Table2[[#This Row],[Total private allowed amount for facility inpatient and outpatient services ($ millions) (required)]]/Table2[[#This Row],[Simulated Medicare allowed amount for facility inpatient and outpatient services ($ millions) (required)]],"")</f>
        <v/>
      </c>
    </row>
    <row r="1803" spans="1:9">
      <c r="A1803" s="332"/>
      <c r="B1803" s="332"/>
      <c r="C1803" s="332"/>
      <c r="D1803" s="332"/>
      <c r="E1803" s="332"/>
      <c r="F1803" s="333"/>
      <c r="G1803" s="336"/>
      <c r="H1803" s="336"/>
      <c r="I1803" s="389" t="str">
        <f>IFERROR(Table2[[#This Row],[Total private allowed amount for facility inpatient and outpatient services ($ millions) (required)]]/Table2[[#This Row],[Simulated Medicare allowed amount for facility inpatient and outpatient services ($ millions) (required)]],"")</f>
        <v/>
      </c>
    </row>
    <row r="1804" spans="1:9">
      <c r="A1804" s="332"/>
      <c r="B1804" s="332"/>
      <c r="C1804" s="332"/>
      <c r="D1804" s="332"/>
      <c r="E1804" s="332"/>
      <c r="F1804" s="333"/>
      <c r="G1804" s="334"/>
      <c r="H1804" s="334"/>
      <c r="I1804" s="389" t="str">
        <f>IFERROR(Table2[[#This Row],[Total private allowed amount for facility inpatient and outpatient services ($ millions) (required)]]/Table2[[#This Row],[Simulated Medicare allowed amount for facility inpatient and outpatient services ($ millions) (required)]],"")</f>
        <v/>
      </c>
    </row>
    <row r="1805" spans="1:9">
      <c r="A1805" s="332"/>
      <c r="B1805" s="332"/>
      <c r="C1805" s="332"/>
      <c r="D1805" s="332"/>
      <c r="E1805" s="332"/>
      <c r="F1805" s="333"/>
      <c r="G1805" s="334"/>
      <c r="H1805" s="334"/>
      <c r="I1805" s="389" t="str">
        <f>IFERROR(Table2[[#This Row],[Total private allowed amount for facility inpatient and outpatient services ($ millions) (required)]]/Table2[[#This Row],[Simulated Medicare allowed amount for facility inpatient and outpatient services ($ millions) (required)]],"")</f>
        <v/>
      </c>
    </row>
    <row r="1806" spans="1:9">
      <c r="A1806" s="332"/>
      <c r="B1806" s="332"/>
      <c r="C1806" s="332"/>
      <c r="D1806" s="332"/>
      <c r="E1806" s="332"/>
      <c r="F1806" s="333"/>
      <c r="G1806" s="334"/>
      <c r="H1806" s="334"/>
      <c r="I1806" s="389" t="str">
        <f>IFERROR(Table2[[#This Row],[Total private allowed amount for facility inpatient and outpatient services ($ millions) (required)]]/Table2[[#This Row],[Simulated Medicare allowed amount for facility inpatient and outpatient services ($ millions) (required)]],"")</f>
        <v/>
      </c>
    </row>
    <row r="1807" spans="1:9">
      <c r="A1807" s="332"/>
      <c r="B1807" s="332"/>
      <c r="C1807" s="332"/>
      <c r="D1807" s="332"/>
      <c r="E1807" s="332"/>
      <c r="F1807" s="333"/>
      <c r="G1807" s="334"/>
      <c r="H1807" s="334"/>
      <c r="I1807" s="389" t="str">
        <f>IFERROR(Table2[[#This Row],[Total private allowed amount for facility inpatient and outpatient services ($ millions) (required)]]/Table2[[#This Row],[Simulated Medicare allowed amount for facility inpatient and outpatient services ($ millions) (required)]],"")</f>
        <v/>
      </c>
    </row>
    <row r="1808" spans="1:9">
      <c r="A1808" s="332"/>
      <c r="B1808" s="332"/>
      <c r="C1808" s="332"/>
      <c r="D1808" s="332"/>
      <c r="E1808" s="332"/>
      <c r="F1808" s="333"/>
      <c r="G1808" s="334"/>
      <c r="H1808" s="334"/>
      <c r="I1808" s="389" t="str">
        <f>IFERROR(Table2[[#This Row],[Total private allowed amount for facility inpatient and outpatient services ($ millions) (required)]]/Table2[[#This Row],[Simulated Medicare allowed amount for facility inpatient and outpatient services ($ millions) (required)]],"")</f>
        <v/>
      </c>
    </row>
    <row r="1809" spans="1:9">
      <c r="A1809" s="332"/>
      <c r="B1809" s="332"/>
      <c r="C1809" s="332"/>
      <c r="D1809" s="332"/>
      <c r="E1809" s="332"/>
      <c r="F1809" s="333"/>
      <c r="G1809" s="334"/>
      <c r="H1809" s="334"/>
      <c r="I1809" s="389" t="str">
        <f>IFERROR(Table2[[#This Row],[Total private allowed amount for facility inpatient and outpatient services ($ millions) (required)]]/Table2[[#This Row],[Simulated Medicare allowed amount for facility inpatient and outpatient services ($ millions) (required)]],"")</f>
        <v/>
      </c>
    </row>
    <row r="1810" spans="1:9">
      <c r="A1810" s="332"/>
      <c r="B1810" s="332"/>
      <c r="C1810" s="332"/>
      <c r="D1810" s="332"/>
      <c r="E1810" s="332"/>
      <c r="F1810" s="333"/>
      <c r="G1810" s="334"/>
      <c r="H1810" s="334"/>
      <c r="I1810" s="389" t="str">
        <f>IFERROR(Table2[[#This Row],[Total private allowed amount for facility inpatient and outpatient services ($ millions) (required)]]/Table2[[#This Row],[Simulated Medicare allowed amount for facility inpatient and outpatient services ($ millions) (required)]],"")</f>
        <v/>
      </c>
    </row>
    <row r="1811" spans="1:9">
      <c r="A1811" s="332"/>
      <c r="B1811" s="332"/>
      <c r="C1811" s="332"/>
      <c r="D1811" s="332"/>
      <c r="E1811" s="332"/>
      <c r="F1811" s="333"/>
      <c r="G1811" s="334"/>
      <c r="H1811" s="334"/>
      <c r="I1811" s="389" t="str">
        <f>IFERROR(Table2[[#This Row],[Total private allowed amount for facility inpatient and outpatient services ($ millions) (required)]]/Table2[[#This Row],[Simulated Medicare allowed amount for facility inpatient and outpatient services ($ millions) (required)]],"")</f>
        <v/>
      </c>
    </row>
    <row r="1812" spans="1:9">
      <c r="A1812" s="332"/>
      <c r="B1812" s="332"/>
      <c r="C1812" s="332"/>
      <c r="D1812" s="332"/>
      <c r="E1812" s="332"/>
      <c r="F1812" s="333"/>
      <c r="G1812" s="334"/>
      <c r="H1812" s="334"/>
      <c r="I1812" s="389" t="str">
        <f>IFERROR(Table2[[#This Row],[Total private allowed amount for facility inpatient and outpatient services ($ millions) (required)]]/Table2[[#This Row],[Simulated Medicare allowed amount for facility inpatient and outpatient services ($ millions) (required)]],"")</f>
        <v/>
      </c>
    </row>
    <row r="1813" spans="1:9">
      <c r="A1813" s="332"/>
      <c r="B1813" s="332"/>
      <c r="C1813" s="332"/>
      <c r="D1813" s="332"/>
      <c r="E1813" s="332"/>
      <c r="F1813" s="333"/>
      <c r="G1813" s="334"/>
      <c r="H1813" s="334"/>
      <c r="I1813" s="389" t="str">
        <f>IFERROR(Table2[[#This Row],[Total private allowed amount for facility inpatient and outpatient services ($ millions) (required)]]/Table2[[#This Row],[Simulated Medicare allowed amount for facility inpatient and outpatient services ($ millions) (required)]],"")</f>
        <v/>
      </c>
    </row>
    <row r="1814" spans="1:9">
      <c r="A1814" s="332"/>
      <c r="B1814" s="332"/>
      <c r="C1814" s="332"/>
      <c r="D1814" s="332"/>
      <c r="E1814" s="332"/>
      <c r="F1814" s="333"/>
      <c r="G1814" s="334"/>
      <c r="H1814" s="334"/>
      <c r="I1814" s="389" t="str">
        <f>IFERROR(Table2[[#This Row],[Total private allowed amount for facility inpatient and outpatient services ($ millions) (required)]]/Table2[[#This Row],[Simulated Medicare allowed amount for facility inpatient and outpatient services ($ millions) (required)]],"")</f>
        <v/>
      </c>
    </row>
    <row r="1815" spans="1:9">
      <c r="A1815" s="332"/>
      <c r="B1815" s="332"/>
      <c r="C1815" s="332"/>
      <c r="D1815" s="332"/>
      <c r="E1815" s="332"/>
      <c r="F1815" s="333"/>
      <c r="G1815" s="334"/>
      <c r="H1815" s="334"/>
      <c r="I1815" s="389" t="str">
        <f>IFERROR(Table2[[#This Row],[Total private allowed amount for facility inpatient and outpatient services ($ millions) (required)]]/Table2[[#This Row],[Simulated Medicare allowed amount for facility inpatient and outpatient services ($ millions) (required)]],"")</f>
        <v/>
      </c>
    </row>
    <row r="1816" spans="1:9">
      <c r="A1816" s="332"/>
      <c r="B1816" s="332"/>
      <c r="C1816" s="332"/>
      <c r="D1816" s="332"/>
      <c r="E1816" s="332"/>
      <c r="F1816" s="333"/>
      <c r="G1816" s="334"/>
      <c r="H1816" s="334"/>
      <c r="I1816" s="389" t="str">
        <f>IFERROR(Table2[[#This Row],[Total private allowed amount for facility inpatient and outpatient services ($ millions) (required)]]/Table2[[#This Row],[Simulated Medicare allowed amount for facility inpatient and outpatient services ($ millions) (required)]],"")</f>
        <v/>
      </c>
    </row>
    <row r="1817" spans="1:9">
      <c r="A1817" s="332"/>
      <c r="B1817" s="332"/>
      <c r="C1817" s="332"/>
      <c r="D1817" s="332"/>
      <c r="E1817" s="332"/>
      <c r="F1817" s="333"/>
      <c r="G1817" s="334"/>
      <c r="H1817" s="334"/>
      <c r="I1817" s="389" t="str">
        <f>IFERROR(Table2[[#This Row],[Total private allowed amount for facility inpatient and outpatient services ($ millions) (required)]]/Table2[[#This Row],[Simulated Medicare allowed amount for facility inpatient and outpatient services ($ millions) (required)]],"")</f>
        <v/>
      </c>
    </row>
    <row r="1818" spans="1:9">
      <c r="A1818" s="332"/>
      <c r="B1818" s="332"/>
      <c r="C1818" s="332"/>
      <c r="D1818" s="332"/>
      <c r="E1818" s="332"/>
      <c r="F1818" s="333"/>
      <c r="G1818" s="335"/>
      <c r="H1818" s="334"/>
      <c r="I1818" s="389" t="str">
        <f>IFERROR(Table2[[#This Row],[Total private allowed amount for facility inpatient and outpatient services ($ millions) (required)]]/Table2[[#This Row],[Simulated Medicare allowed amount for facility inpatient and outpatient services ($ millions) (required)]],"")</f>
        <v/>
      </c>
    </row>
    <row r="1819" spans="1:9">
      <c r="A1819" s="332"/>
      <c r="B1819" s="332"/>
      <c r="C1819" s="332"/>
      <c r="D1819" s="332"/>
      <c r="E1819" s="332"/>
      <c r="F1819" s="333"/>
      <c r="G1819" s="334"/>
      <c r="H1819" s="334"/>
      <c r="I1819" s="389" t="str">
        <f>IFERROR(Table2[[#This Row],[Total private allowed amount for facility inpatient and outpatient services ($ millions) (required)]]/Table2[[#This Row],[Simulated Medicare allowed amount for facility inpatient and outpatient services ($ millions) (required)]],"")</f>
        <v/>
      </c>
    </row>
    <row r="1820" spans="1:9">
      <c r="A1820" s="332"/>
      <c r="B1820" s="332"/>
      <c r="C1820" s="332"/>
      <c r="D1820" s="332"/>
      <c r="E1820" s="332"/>
      <c r="F1820" s="333"/>
      <c r="G1820" s="334"/>
      <c r="H1820" s="334"/>
      <c r="I1820" s="389" t="str">
        <f>IFERROR(Table2[[#This Row],[Total private allowed amount for facility inpatient and outpatient services ($ millions) (required)]]/Table2[[#This Row],[Simulated Medicare allowed amount for facility inpatient and outpatient services ($ millions) (required)]],"")</f>
        <v/>
      </c>
    </row>
    <row r="1821" spans="1:9">
      <c r="A1821" s="332"/>
      <c r="B1821" s="332"/>
      <c r="C1821" s="332"/>
      <c r="D1821" s="332"/>
      <c r="E1821" s="332"/>
      <c r="F1821" s="333"/>
      <c r="G1821" s="334"/>
      <c r="H1821" s="334"/>
      <c r="I1821" s="389" t="str">
        <f>IFERROR(Table2[[#This Row],[Total private allowed amount for facility inpatient and outpatient services ($ millions) (required)]]/Table2[[#This Row],[Simulated Medicare allowed amount for facility inpatient and outpatient services ($ millions) (required)]],"")</f>
        <v/>
      </c>
    </row>
    <row r="1822" spans="1:9">
      <c r="A1822" s="332"/>
      <c r="B1822" s="332"/>
      <c r="C1822" s="332"/>
      <c r="D1822" s="332"/>
      <c r="E1822" s="332"/>
      <c r="F1822" s="333"/>
      <c r="G1822" s="334"/>
      <c r="H1822" s="334"/>
      <c r="I1822" s="389" t="str">
        <f>IFERROR(Table2[[#This Row],[Total private allowed amount for facility inpatient and outpatient services ($ millions) (required)]]/Table2[[#This Row],[Simulated Medicare allowed amount for facility inpatient and outpatient services ($ millions) (required)]],"")</f>
        <v/>
      </c>
    </row>
    <row r="1823" spans="1:9">
      <c r="A1823" s="332"/>
      <c r="B1823" s="332"/>
      <c r="C1823" s="332"/>
      <c r="D1823" s="332"/>
      <c r="E1823" s="332"/>
      <c r="F1823" s="333"/>
      <c r="G1823" s="334"/>
      <c r="H1823" s="334"/>
      <c r="I1823" s="389" t="str">
        <f>IFERROR(Table2[[#This Row],[Total private allowed amount for facility inpatient and outpatient services ($ millions) (required)]]/Table2[[#This Row],[Simulated Medicare allowed amount for facility inpatient and outpatient services ($ millions) (required)]],"")</f>
        <v/>
      </c>
    </row>
    <row r="1824" spans="1:9">
      <c r="A1824" s="332"/>
      <c r="B1824" s="332"/>
      <c r="C1824" s="332"/>
      <c r="D1824" s="332"/>
      <c r="E1824" s="332"/>
      <c r="F1824" s="333"/>
      <c r="G1824" s="336"/>
      <c r="H1824" s="336"/>
      <c r="I1824" s="389" t="str">
        <f>IFERROR(Table2[[#This Row],[Total private allowed amount for facility inpatient and outpatient services ($ millions) (required)]]/Table2[[#This Row],[Simulated Medicare allowed amount for facility inpatient and outpatient services ($ millions) (required)]],"")</f>
        <v/>
      </c>
    </row>
    <row r="1825" spans="1:9">
      <c r="A1825" s="332"/>
      <c r="B1825" s="332"/>
      <c r="C1825" s="332"/>
      <c r="D1825" s="332"/>
      <c r="E1825" s="332"/>
      <c r="F1825" s="333"/>
      <c r="G1825" s="334"/>
      <c r="H1825" s="334"/>
      <c r="I1825" s="389" t="str">
        <f>IFERROR(Table2[[#This Row],[Total private allowed amount for facility inpatient and outpatient services ($ millions) (required)]]/Table2[[#This Row],[Simulated Medicare allowed amount for facility inpatient and outpatient services ($ millions) (required)]],"")</f>
        <v/>
      </c>
    </row>
    <row r="1826" spans="1:9">
      <c r="A1826" s="332"/>
      <c r="B1826" s="332"/>
      <c r="C1826" s="332"/>
      <c r="D1826" s="332"/>
      <c r="E1826" s="332"/>
      <c r="F1826" s="333"/>
      <c r="G1826" s="336"/>
      <c r="H1826" s="336"/>
      <c r="I1826" s="389" t="str">
        <f>IFERROR(Table2[[#This Row],[Total private allowed amount for facility inpatient and outpatient services ($ millions) (required)]]/Table2[[#This Row],[Simulated Medicare allowed amount for facility inpatient and outpatient services ($ millions) (required)]],"")</f>
        <v/>
      </c>
    </row>
    <row r="1827" spans="1:9">
      <c r="A1827" s="332"/>
      <c r="B1827" s="332"/>
      <c r="C1827" s="332"/>
      <c r="D1827" s="332"/>
      <c r="E1827" s="332"/>
      <c r="F1827" s="333"/>
      <c r="G1827" s="334"/>
      <c r="H1827" s="334"/>
      <c r="I1827" s="389" t="str">
        <f>IFERROR(Table2[[#This Row],[Total private allowed amount for facility inpatient and outpatient services ($ millions) (required)]]/Table2[[#This Row],[Simulated Medicare allowed amount for facility inpatient and outpatient services ($ millions) (required)]],"")</f>
        <v/>
      </c>
    </row>
    <row r="1828" spans="1:9">
      <c r="A1828" s="332"/>
      <c r="B1828" s="332"/>
      <c r="C1828" s="332"/>
      <c r="D1828" s="332"/>
      <c r="E1828" s="332"/>
      <c r="F1828" s="333"/>
      <c r="G1828" s="334"/>
      <c r="H1828" s="334"/>
      <c r="I1828" s="389" t="str">
        <f>IFERROR(Table2[[#This Row],[Total private allowed amount for facility inpatient and outpatient services ($ millions) (required)]]/Table2[[#This Row],[Simulated Medicare allowed amount for facility inpatient and outpatient services ($ millions) (required)]],"")</f>
        <v/>
      </c>
    </row>
    <row r="1829" spans="1:9">
      <c r="A1829" s="332"/>
      <c r="B1829" s="332"/>
      <c r="C1829" s="332"/>
      <c r="D1829" s="332"/>
      <c r="E1829" s="332"/>
      <c r="F1829" s="333"/>
      <c r="G1829" s="334"/>
      <c r="H1829" s="334"/>
      <c r="I1829" s="389" t="str">
        <f>IFERROR(Table2[[#This Row],[Total private allowed amount for facility inpatient and outpatient services ($ millions) (required)]]/Table2[[#This Row],[Simulated Medicare allowed amount for facility inpatient and outpatient services ($ millions) (required)]],"")</f>
        <v/>
      </c>
    </row>
    <row r="1830" spans="1:9">
      <c r="A1830" s="332"/>
      <c r="B1830" s="332"/>
      <c r="C1830" s="332"/>
      <c r="D1830" s="332"/>
      <c r="E1830" s="332"/>
      <c r="F1830" s="333"/>
      <c r="G1830" s="334"/>
      <c r="H1830" s="334"/>
      <c r="I1830" s="389" t="str">
        <f>IFERROR(Table2[[#This Row],[Total private allowed amount for facility inpatient and outpatient services ($ millions) (required)]]/Table2[[#This Row],[Simulated Medicare allowed amount for facility inpatient and outpatient services ($ millions) (required)]],"")</f>
        <v/>
      </c>
    </row>
    <row r="1831" spans="1:9">
      <c r="A1831" s="332"/>
      <c r="B1831" s="332"/>
      <c r="C1831" s="332"/>
      <c r="D1831" s="332"/>
      <c r="E1831" s="332"/>
      <c r="F1831" s="333"/>
      <c r="G1831" s="336"/>
      <c r="H1831" s="336"/>
      <c r="I1831" s="389" t="str">
        <f>IFERROR(Table2[[#This Row],[Total private allowed amount for facility inpatient and outpatient services ($ millions) (required)]]/Table2[[#This Row],[Simulated Medicare allowed amount for facility inpatient and outpatient services ($ millions) (required)]],"")</f>
        <v/>
      </c>
    </row>
    <row r="1832" spans="1:9">
      <c r="A1832" s="332"/>
      <c r="B1832" s="332"/>
      <c r="C1832" s="332"/>
      <c r="D1832" s="332"/>
      <c r="E1832" s="332"/>
      <c r="F1832" s="333"/>
      <c r="G1832" s="335"/>
      <c r="H1832" s="334"/>
      <c r="I1832" s="389" t="str">
        <f>IFERROR(Table2[[#This Row],[Total private allowed amount for facility inpatient and outpatient services ($ millions) (required)]]/Table2[[#This Row],[Simulated Medicare allowed amount for facility inpatient and outpatient services ($ millions) (required)]],"")</f>
        <v/>
      </c>
    </row>
    <row r="1833" spans="1:9">
      <c r="A1833" s="332"/>
      <c r="B1833" s="332"/>
      <c r="C1833" s="332"/>
      <c r="D1833" s="332"/>
      <c r="E1833" s="332"/>
      <c r="F1833" s="333"/>
      <c r="G1833" s="334"/>
      <c r="H1833" s="334"/>
      <c r="I1833" s="389" t="str">
        <f>IFERROR(Table2[[#This Row],[Total private allowed amount for facility inpatient and outpatient services ($ millions) (required)]]/Table2[[#This Row],[Simulated Medicare allowed amount for facility inpatient and outpatient services ($ millions) (required)]],"")</f>
        <v/>
      </c>
    </row>
    <row r="1834" spans="1:9">
      <c r="A1834" s="332"/>
      <c r="B1834" s="332"/>
      <c r="C1834" s="332"/>
      <c r="D1834" s="332"/>
      <c r="E1834" s="332"/>
      <c r="F1834" s="333"/>
      <c r="G1834" s="336"/>
      <c r="H1834" s="336"/>
      <c r="I1834" s="389" t="str">
        <f>IFERROR(Table2[[#This Row],[Total private allowed amount for facility inpatient and outpatient services ($ millions) (required)]]/Table2[[#This Row],[Simulated Medicare allowed amount for facility inpatient and outpatient services ($ millions) (required)]],"")</f>
        <v/>
      </c>
    </row>
    <row r="1835" spans="1:9">
      <c r="A1835" s="332"/>
      <c r="B1835" s="332"/>
      <c r="C1835" s="332"/>
      <c r="D1835" s="332"/>
      <c r="E1835" s="332"/>
      <c r="F1835" s="333"/>
      <c r="G1835" s="334"/>
      <c r="H1835" s="334"/>
      <c r="I1835" s="389" t="str">
        <f>IFERROR(Table2[[#This Row],[Total private allowed amount for facility inpatient and outpatient services ($ millions) (required)]]/Table2[[#This Row],[Simulated Medicare allowed amount for facility inpatient and outpatient services ($ millions) (required)]],"")</f>
        <v/>
      </c>
    </row>
    <row r="1836" spans="1:9">
      <c r="A1836" s="332"/>
      <c r="B1836" s="332"/>
      <c r="C1836" s="332"/>
      <c r="D1836" s="332"/>
      <c r="E1836" s="332"/>
      <c r="F1836" s="333"/>
      <c r="G1836" s="334"/>
      <c r="H1836" s="334"/>
      <c r="I1836" s="389" t="str">
        <f>IFERROR(Table2[[#This Row],[Total private allowed amount for facility inpatient and outpatient services ($ millions) (required)]]/Table2[[#This Row],[Simulated Medicare allowed amount for facility inpatient and outpatient services ($ millions) (required)]],"")</f>
        <v/>
      </c>
    </row>
    <row r="1837" spans="1:9">
      <c r="A1837" s="332"/>
      <c r="B1837" s="332"/>
      <c r="C1837" s="332"/>
      <c r="D1837" s="332"/>
      <c r="E1837" s="332"/>
      <c r="F1837" s="333"/>
      <c r="G1837" s="334"/>
      <c r="H1837" s="334"/>
      <c r="I1837" s="389" t="str">
        <f>IFERROR(Table2[[#This Row],[Total private allowed amount for facility inpatient and outpatient services ($ millions) (required)]]/Table2[[#This Row],[Simulated Medicare allowed amount for facility inpatient and outpatient services ($ millions) (required)]],"")</f>
        <v/>
      </c>
    </row>
    <row r="1838" spans="1:9">
      <c r="A1838" s="332"/>
      <c r="B1838" s="332"/>
      <c r="C1838" s="332"/>
      <c r="D1838" s="332"/>
      <c r="E1838" s="332"/>
      <c r="F1838" s="333"/>
      <c r="G1838" s="334"/>
      <c r="H1838" s="334"/>
      <c r="I1838" s="389" t="str">
        <f>IFERROR(Table2[[#This Row],[Total private allowed amount for facility inpatient and outpatient services ($ millions) (required)]]/Table2[[#This Row],[Simulated Medicare allowed amount for facility inpatient and outpatient services ($ millions) (required)]],"")</f>
        <v/>
      </c>
    </row>
    <row r="1839" spans="1:9">
      <c r="A1839" s="332"/>
      <c r="B1839" s="332"/>
      <c r="C1839" s="332"/>
      <c r="D1839" s="332"/>
      <c r="E1839" s="332"/>
      <c r="F1839" s="333"/>
      <c r="G1839" s="334"/>
      <c r="H1839" s="334"/>
      <c r="I1839" s="389" t="str">
        <f>IFERROR(Table2[[#This Row],[Total private allowed amount for facility inpatient and outpatient services ($ millions) (required)]]/Table2[[#This Row],[Simulated Medicare allowed amount for facility inpatient and outpatient services ($ millions) (required)]],"")</f>
        <v/>
      </c>
    </row>
    <row r="1840" spans="1:9">
      <c r="A1840" s="332"/>
      <c r="B1840" s="332"/>
      <c r="C1840" s="332"/>
      <c r="D1840" s="332"/>
      <c r="E1840" s="332"/>
      <c r="F1840" s="333"/>
      <c r="G1840" s="334"/>
      <c r="H1840" s="335"/>
      <c r="I1840" s="389" t="str">
        <f>IFERROR(Table2[[#This Row],[Total private allowed amount for facility inpatient and outpatient services ($ millions) (required)]]/Table2[[#This Row],[Simulated Medicare allowed amount for facility inpatient and outpatient services ($ millions) (required)]],"")</f>
        <v/>
      </c>
    </row>
    <row r="1841" spans="1:9">
      <c r="A1841" s="332"/>
      <c r="B1841" s="332"/>
      <c r="C1841" s="332"/>
      <c r="D1841" s="332"/>
      <c r="E1841" s="332"/>
      <c r="F1841" s="333"/>
      <c r="G1841" s="334"/>
      <c r="H1841" s="334"/>
      <c r="I1841" s="389" t="str">
        <f>IFERROR(Table2[[#This Row],[Total private allowed amount for facility inpatient and outpatient services ($ millions) (required)]]/Table2[[#This Row],[Simulated Medicare allowed amount for facility inpatient and outpatient services ($ millions) (required)]],"")</f>
        <v/>
      </c>
    </row>
    <row r="1842" spans="1:9">
      <c r="A1842" s="332"/>
      <c r="B1842" s="332"/>
      <c r="C1842" s="332"/>
      <c r="D1842" s="332"/>
      <c r="E1842" s="332"/>
      <c r="F1842" s="333"/>
      <c r="G1842" s="335"/>
      <c r="H1842" s="334"/>
      <c r="I1842" s="389" t="str">
        <f>IFERROR(Table2[[#This Row],[Total private allowed amount for facility inpatient and outpatient services ($ millions) (required)]]/Table2[[#This Row],[Simulated Medicare allowed amount for facility inpatient and outpatient services ($ millions) (required)]],"")</f>
        <v/>
      </c>
    </row>
    <row r="1843" spans="1:9">
      <c r="A1843" s="332"/>
      <c r="B1843" s="332"/>
      <c r="C1843" s="332"/>
      <c r="D1843" s="332"/>
      <c r="E1843" s="332"/>
      <c r="F1843" s="333"/>
      <c r="G1843" s="334"/>
      <c r="H1843" s="334"/>
      <c r="I1843" s="389" t="str">
        <f>IFERROR(Table2[[#This Row],[Total private allowed amount for facility inpatient and outpatient services ($ millions) (required)]]/Table2[[#This Row],[Simulated Medicare allowed amount for facility inpatient and outpatient services ($ millions) (required)]],"")</f>
        <v/>
      </c>
    </row>
    <row r="1844" spans="1:9">
      <c r="A1844" s="332"/>
      <c r="B1844" s="332"/>
      <c r="C1844" s="332"/>
      <c r="D1844" s="332"/>
      <c r="E1844" s="332"/>
      <c r="F1844" s="333"/>
      <c r="G1844" s="334"/>
      <c r="H1844" s="334"/>
      <c r="I1844" s="389" t="str">
        <f>IFERROR(Table2[[#This Row],[Total private allowed amount for facility inpatient and outpatient services ($ millions) (required)]]/Table2[[#This Row],[Simulated Medicare allowed amount for facility inpatient and outpatient services ($ millions) (required)]],"")</f>
        <v/>
      </c>
    </row>
    <row r="1845" spans="1:9">
      <c r="A1845" s="332"/>
      <c r="B1845" s="332"/>
      <c r="C1845" s="332"/>
      <c r="D1845" s="332"/>
      <c r="E1845" s="332"/>
      <c r="F1845" s="333"/>
      <c r="G1845" s="334"/>
      <c r="H1845" s="334"/>
      <c r="I1845" s="389" t="str">
        <f>IFERROR(Table2[[#This Row],[Total private allowed amount for facility inpatient and outpatient services ($ millions) (required)]]/Table2[[#This Row],[Simulated Medicare allowed amount for facility inpatient and outpatient services ($ millions) (required)]],"")</f>
        <v/>
      </c>
    </row>
    <row r="1846" spans="1:9">
      <c r="A1846" s="332"/>
      <c r="B1846" s="332"/>
      <c r="C1846" s="332"/>
      <c r="D1846" s="332"/>
      <c r="E1846" s="332"/>
      <c r="F1846" s="333"/>
      <c r="G1846" s="334"/>
      <c r="H1846" s="334"/>
      <c r="I1846" s="389" t="str">
        <f>IFERROR(Table2[[#This Row],[Total private allowed amount for facility inpatient and outpatient services ($ millions) (required)]]/Table2[[#This Row],[Simulated Medicare allowed amount for facility inpatient and outpatient services ($ millions) (required)]],"")</f>
        <v/>
      </c>
    </row>
    <row r="1847" spans="1:9">
      <c r="A1847" s="332"/>
      <c r="B1847" s="332"/>
      <c r="C1847" s="332"/>
      <c r="D1847" s="332"/>
      <c r="E1847" s="332"/>
      <c r="F1847" s="333"/>
      <c r="G1847" s="334"/>
      <c r="H1847" s="334"/>
      <c r="I1847" s="389" t="str">
        <f>IFERROR(Table2[[#This Row],[Total private allowed amount for facility inpatient and outpatient services ($ millions) (required)]]/Table2[[#This Row],[Simulated Medicare allowed amount for facility inpatient and outpatient services ($ millions) (required)]],"")</f>
        <v/>
      </c>
    </row>
    <row r="1848" spans="1:9">
      <c r="A1848" s="332"/>
      <c r="B1848" s="332"/>
      <c r="C1848" s="332"/>
      <c r="D1848" s="332"/>
      <c r="E1848" s="332"/>
      <c r="F1848" s="333"/>
      <c r="G1848" s="336"/>
      <c r="H1848" s="336"/>
      <c r="I1848" s="389" t="str">
        <f>IFERROR(Table2[[#This Row],[Total private allowed amount for facility inpatient and outpatient services ($ millions) (required)]]/Table2[[#This Row],[Simulated Medicare allowed amount for facility inpatient and outpatient services ($ millions) (required)]],"")</f>
        <v/>
      </c>
    </row>
    <row r="1849" spans="1:9" hidden="1">
      <c r="A1849" s="50">
        <v>231300</v>
      </c>
      <c r="B1849" s="50" t="s">
        <v>1301</v>
      </c>
      <c r="C1849" s="50" t="s">
        <v>1302</v>
      </c>
      <c r="D1849" s="50" t="s">
        <v>1303</v>
      </c>
      <c r="E1849" s="50" t="s">
        <v>1304</v>
      </c>
      <c r="F1849" s="51" t="s">
        <v>74</v>
      </c>
      <c r="G1849" s="52" t="s">
        <v>254</v>
      </c>
      <c r="H1849" s="52" t="s">
        <v>254</v>
      </c>
      <c r="I184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0" spans="1:9" hidden="1">
      <c r="A1850" s="50">
        <v>231301</v>
      </c>
      <c r="B1850" s="50" t="s">
        <v>1305</v>
      </c>
      <c r="C1850" s="50" t="s">
        <v>1306</v>
      </c>
      <c r="D1850" s="50" t="s">
        <v>1303</v>
      </c>
      <c r="E1850" s="50" t="s">
        <v>1304</v>
      </c>
      <c r="F1850" s="51" t="s">
        <v>74</v>
      </c>
      <c r="G1850" s="52" t="s">
        <v>254</v>
      </c>
      <c r="H1850" s="52" t="s">
        <v>254</v>
      </c>
      <c r="I185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1" spans="1:9" hidden="1">
      <c r="A1851" s="50">
        <v>231303</v>
      </c>
      <c r="B1851" s="50" t="s">
        <v>1307</v>
      </c>
      <c r="C1851" s="50" t="s">
        <v>1308</v>
      </c>
      <c r="D1851" s="50" t="s">
        <v>1303</v>
      </c>
      <c r="E1851" s="50" t="s">
        <v>1309</v>
      </c>
      <c r="F1851" s="51" t="s">
        <v>74</v>
      </c>
      <c r="G1851" s="52" t="s">
        <v>254</v>
      </c>
      <c r="H1851" s="52" t="s">
        <v>254</v>
      </c>
      <c r="I185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2" spans="1:9" hidden="1">
      <c r="A1852" s="50">
        <v>231304</v>
      </c>
      <c r="B1852" s="50" t="s">
        <v>1310</v>
      </c>
      <c r="C1852" s="50" t="s">
        <v>1311</v>
      </c>
      <c r="D1852" s="50" t="s">
        <v>1303</v>
      </c>
      <c r="E1852" s="50" t="s">
        <v>1309</v>
      </c>
      <c r="F1852" s="51" t="s">
        <v>74</v>
      </c>
      <c r="G1852" s="52" t="s">
        <v>254</v>
      </c>
      <c r="H1852" s="52" t="s">
        <v>254</v>
      </c>
      <c r="I185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3" spans="1:9" hidden="1">
      <c r="A1853" s="50">
        <v>231305</v>
      </c>
      <c r="B1853" s="50" t="s">
        <v>1312</v>
      </c>
      <c r="C1853" s="50" t="s">
        <v>1313</v>
      </c>
      <c r="D1853" s="50" t="s">
        <v>1303</v>
      </c>
      <c r="E1853" s="50" t="s">
        <v>263</v>
      </c>
      <c r="F1853" s="51" t="s">
        <v>74</v>
      </c>
      <c r="G1853" s="52" t="s">
        <v>254</v>
      </c>
      <c r="H1853" s="52" t="s">
        <v>254</v>
      </c>
      <c r="I185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4" spans="1:9" hidden="1">
      <c r="A1854" s="50">
        <v>231306</v>
      </c>
      <c r="B1854" s="50" t="s">
        <v>1314</v>
      </c>
      <c r="C1854" s="50" t="s">
        <v>1315</v>
      </c>
      <c r="D1854" s="50" t="s">
        <v>1303</v>
      </c>
      <c r="E1854" s="50" t="s">
        <v>593</v>
      </c>
      <c r="F1854" s="51" t="s">
        <v>74</v>
      </c>
      <c r="G1854" s="52" t="s">
        <v>254</v>
      </c>
      <c r="H1854" s="52" t="s">
        <v>254</v>
      </c>
      <c r="I185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5" spans="1:9" hidden="1">
      <c r="A1855" s="50">
        <v>231307</v>
      </c>
      <c r="B1855" s="50" t="s">
        <v>1316</v>
      </c>
      <c r="C1855" s="50" t="s">
        <v>1317</v>
      </c>
      <c r="D1855" s="50" t="s">
        <v>1303</v>
      </c>
      <c r="E1855" s="50" t="s">
        <v>1309</v>
      </c>
      <c r="F1855" s="51" t="s">
        <v>74</v>
      </c>
      <c r="G1855" s="52" t="s">
        <v>254</v>
      </c>
      <c r="H1855" s="52" t="s">
        <v>254</v>
      </c>
      <c r="I185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6" spans="1:9" hidden="1">
      <c r="A1856" s="50">
        <v>231308</v>
      </c>
      <c r="B1856" s="50" t="s">
        <v>1318</v>
      </c>
      <c r="C1856" s="50" t="s">
        <v>1319</v>
      </c>
      <c r="D1856" s="50" t="s">
        <v>1303</v>
      </c>
      <c r="E1856" s="50" t="s">
        <v>1309</v>
      </c>
      <c r="F1856" s="51" t="s">
        <v>74</v>
      </c>
      <c r="G1856" s="52" t="s">
        <v>254</v>
      </c>
      <c r="H1856" s="52" t="s">
        <v>254</v>
      </c>
      <c r="I18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7" spans="1:9" hidden="1">
      <c r="A1857" s="50">
        <v>231309</v>
      </c>
      <c r="B1857" s="50" t="s">
        <v>1320</v>
      </c>
      <c r="C1857" s="50" t="s">
        <v>1321</v>
      </c>
      <c r="D1857" s="50" t="s">
        <v>1303</v>
      </c>
      <c r="E1857" s="50" t="s">
        <v>1322</v>
      </c>
      <c r="F1857" s="51" t="s">
        <v>74</v>
      </c>
      <c r="G1857" s="52" t="s">
        <v>254</v>
      </c>
      <c r="H1857" s="52" t="s">
        <v>254</v>
      </c>
      <c r="I18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8" spans="1:9" hidden="1">
      <c r="A1858" s="50">
        <v>231310</v>
      </c>
      <c r="B1858" s="50" t="s">
        <v>1323</v>
      </c>
      <c r="C1858" s="50" t="s">
        <v>1324</v>
      </c>
      <c r="D1858" s="50" t="s">
        <v>1303</v>
      </c>
      <c r="E1858" s="50" t="s">
        <v>253</v>
      </c>
      <c r="F1858" s="51" t="s">
        <v>74</v>
      </c>
      <c r="G1858" s="52" t="s">
        <v>254</v>
      </c>
      <c r="H1858" s="52" t="s">
        <v>254</v>
      </c>
      <c r="I18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59" spans="1:9" hidden="1">
      <c r="A1859" s="50">
        <v>231311</v>
      </c>
      <c r="B1859" s="50" t="s">
        <v>1325</v>
      </c>
      <c r="C1859" s="50" t="s">
        <v>1326</v>
      </c>
      <c r="D1859" s="50" t="s">
        <v>1303</v>
      </c>
      <c r="E1859" s="50" t="s">
        <v>253</v>
      </c>
      <c r="F1859" s="51" t="s">
        <v>74</v>
      </c>
      <c r="G1859" s="52" t="s">
        <v>254</v>
      </c>
      <c r="H1859" s="52" t="s">
        <v>254</v>
      </c>
      <c r="I18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60" spans="1:9" hidden="1">
      <c r="A1860" s="50">
        <v>231312</v>
      </c>
      <c r="B1860" s="50" t="s">
        <v>1327</v>
      </c>
      <c r="C1860" s="50" t="s">
        <v>1328</v>
      </c>
      <c r="D1860" s="50" t="s">
        <v>1303</v>
      </c>
      <c r="E1860" s="50" t="s">
        <v>253</v>
      </c>
      <c r="F1860" s="51" t="s">
        <v>74</v>
      </c>
      <c r="G1860" s="52" t="s">
        <v>254</v>
      </c>
      <c r="H1860" s="52" t="s">
        <v>254</v>
      </c>
      <c r="I18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61" spans="1:9" hidden="1">
      <c r="A1861" s="50">
        <v>231313</v>
      </c>
      <c r="B1861" s="50" t="s">
        <v>1329</v>
      </c>
      <c r="C1861" s="50" t="s">
        <v>1330</v>
      </c>
      <c r="D1861" s="50" t="s">
        <v>1303</v>
      </c>
      <c r="E1861" s="50" t="s">
        <v>253</v>
      </c>
      <c r="F1861" s="51" t="s">
        <v>74</v>
      </c>
      <c r="G1861" s="52" t="s">
        <v>254</v>
      </c>
      <c r="H1861" s="52" t="s">
        <v>254</v>
      </c>
      <c r="I18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62" spans="1:9" hidden="1">
      <c r="A1862" s="50">
        <v>231314</v>
      </c>
      <c r="B1862" s="50" t="s">
        <v>1331</v>
      </c>
      <c r="C1862" s="50" t="s">
        <v>1332</v>
      </c>
      <c r="D1862" s="50" t="s">
        <v>1303</v>
      </c>
      <c r="E1862" s="50" t="s">
        <v>253</v>
      </c>
      <c r="F1862" s="51" t="s">
        <v>74</v>
      </c>
      <c r="G1862" s="52" t="s">
        <v>254</v>
      </c>
      <c r="H1862" s="52" t="s">
        <v>254</v>
      </c>
      <c r="I18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63" spans="1:9" hidden="1">
      <c r="A1863" s="50">
        <v>231315</v>
      </c>
      <c r="B1863" s="50" t="s">
        <v>1333</v>
      </c>
      <c r="C1863" s="50" t="s">
        <v>1334</v>
      </c>
      <c r="D1863" s="50" t="s">
        <v>1303</v>
      </c>
      <c r="E1863" s="50" t="s">
        <v>263</v>
      </c>
      <c r="F1863" s="51" t="s">
        <v>74</v>
      </c>
      <c r="G1863" s="52" t="s">
        <v>254</v>
      </c>
      <c r="H1863" s="52" t="s">
        <v>254</v>
      </c>
      <c r="I18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64" spans="1:9" hidden="1">
      <c r="A1864" s="50">
        <v>231316</v>
      </c>
      <c r="B1864" s="50" t="s">
        <v>1335</v>
      </c>
      <c r="C1864" s="50" t="s">
        <v>1336</v>
      </c>
      <c r="D1864" s="50" t="s">
        <v>1303</v>
      </c>
      <c r="E1864" s="50" t="s">
        <v>253</v>
      </c>
      <c r="F1864" s="51" t="s">
        <v>74</v>
      </c>
      <c r="G1864" s="52" t="s">
        <v>254</v>
      </c>
      <c r="H1864" s="52" t="s">
        <v>254</v>
      </c>
      <c r="I18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65" spans="1:9" hidden="1">
      <c r="A1865" s="50">
        <v>231318</v>
      </c>
      <c r="B1865" s="50" t="s">
        <v>1337</v>
      </c>
      <c r="C1865" s="50" t="s">
        <v>1338</v>
      </c>
      <c r="D1865" s="50" t="s">
        <v>1303</v>
      </c>
      <c r="E1865" s="50" t="s">
        <v>1322</v>
      </c>
      <c r="F1865" s="51" t="s">
        <v>74</v>
      </c>
      <c r="G1865" s="52" t="s">
        <v>254</v>
      </c>
      <c r="H1865" s="52" t="s">
        <v>254</v>
      </c>
      <c r="I18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66" spans="1:9" hidden="1">
      <c r="A1866" s="50">
        <v>231319</v>
      </c>
      <c r="B1866" s="50" t="s">
        <v>1339</v>
      </c>
      <c r="C1866" s="50" t="s">
        <v>1340</v>
      </c>
      <c r="D1866" s="50" t="s">
        <v>1303</v>
      </c>
      <c r="E1866" s="50" t="s">
        <v>1322</v>
      </c>
      <c r="F1866" s="51" t="s">
        <v>74</v>
      </c>
      <c r="G1866" s="52" t="s">
        <v>254</v>
      </c>
      <c r="H1866" s="52" t="s">
        <v>254</v>
      </c>
      <c r="I18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67" spans="1:9" hidden="1">
      <c r="A1867" s="50">
        <v>231320</v>
      </c>
      <c r="B1867" s="50" t="s">
        <v>1341</v>
      </c>
      <c r="C1867" s="50" t="s">
        <v>1342</v>
      </c>
      <c r="D1867" s="50" t="s">
        <v>1303</v>
      </c>
      <c r="E1867" s="50" t="s">
        <v>593</v>
      </c>
      <c r="F1867" s="51" t="s">
        <v>74</v>
      </c>
      <c r="G1867" s="52" t="s">
        <v>254</v>
      </c>
      <c r="H1867" s="52" t="s">
        <v>254</v>
      </c>
      <c r="I18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68" spans="1:9" hidden="1">
      <c r="A1868" s="50">
        <v>231321</v>
      </c>
      <c r="B1868" s="50" t="s">
        <v>1343</v>
      </c>
      <c r="C1868" s="50" t="s">
        <v>1344</v>
      </c>
      <c r="D1868" s="50" t="s">
        <v>1303</v>
      </c>
      <c r="E1868" s="50" t="s">
        <v>856</v>
      </c>
      <c r="F1868" s="51" t="s">
        <v>74</v>
      </c>
      <c r="G1868" s="53">
        <v>0.08</v>
      </c>
      <c r="H1868" s="53">
        <v>0.06</v>
      </c>
      <c r="I186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1.3333333333333335</v>
      </c>
    </row>
    <row r="1869" spans="1:9" hidden="1">
      <c r="A1869" s="50">
        <v>231322</v>
      </c>
      <c r="B1869" s="50" t="s">
        <v>1345</v>
      </c>
      <c r="C1869" s="50" t="s">
        <v>1346</v>
      </c>
      <c r="D1869" s="50" t="s">
        <v>1303</v>
      </c>
      <c r="E1869" s="50" t="s">
        <v>1304</v>
      </c>
      <c r="F1869" s="51" t="s">
        <v>74</v>
      </c>
      <c r="G1869" s="52" t="s">
        <v>254</v>
      </c>
      <c r="H1869" s="52" t="s">
        <v>254</v>
      </c>
      <c r="I18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0" spans="1:9" hidden="1">
      <c r="A1870" s="50">
        <v>231323</v>
      </c>
      <c r="B1870" s="50" t="s">
        <v>1347</v>
      </c>
      <c r="C1870" s="50" t="s">
        <v>1348</v>
      </c>
      <c r="D1870" s="50" t="s">
        <v>1303</v>
      </c>
      <c r="E1870" s="50" t="s">
        <v>1349</v>
      </c>
      <c r="F1870" s="51" t="s">
        <v>74</v>
      </c>
      <c r="G1870" s="52" t="s">
        <v>254</v>
      </c>
      <c r="H1870" s="52" t="s">
        <v>254</v>
      </c>
      <c r="I18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1" spans="1:9" hidden="1">
      <c r="A1871" s="50">
        <v>231324</v>
      </c>
      <c r="B1871" s="50" t="s">
        <v>1350</v>
      </c>
      <c r="C1871" s="50" t="s">
        <v>1351</v>
      </c>
      <c r="D1871" s="50" t="s">
        <v>1303</v>
      </c>
      <c r="E1871" s="50" t="s">
        <v>253</v>
      </c>
      <c r="F1871" s="51" t="s">
        <v>74</v>
      </c>
      <c r="G1871" s="52" t="s">
        <v>254</v>
      </c>
      <c r="H1871" s="52" t="s">
        <v>254</v>
      </c>
      <c r="I18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2" spans="1:9" hidden="1">
      <c r="A1872" s="50">
        <v>231325</v>
      </c>
      <c r="B1872" s="50" t="s">
        <v>1352</v>
      </c>
      <c r="C1872" s="50" t="s">
        <v>1353</v>
      </c>
      <c r="D1872" s="50" t="s">
        <v>1303</v>
      </c>
      <c r="E1872" s="50" t="s">
        <v>1354</v>
      </c>
      <c r="F1872" s="51" t="s">
        <v>74</v>
      </c>
      <c r="G1872" s="52" t="s">
        <v>254</v>
      </c>
      <c r="H1872" s="52" t="s">
        <v>254</v>
      </c>
      <c r="I18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3" spans="1:9" hidden="1">
      <c r="A1873" s="50">
        <v>231326</v>
      </c>
      <c r="B1873" s="50" t="s">
        <v>1355</v>
      </c>
      <c r="C1873" s="50" t="s">
        <v>1356</v>
      </c>
      <c r="D1873" s="50" t="s">
        <v>1303</v>
      </c>
      <c r="E1873" s="50" t="s">
        <v>1357</v>
      </c>
      <c r="F1873" s="51" t="s">
        <v>74</v>
      </c>
      <c r="G1873" s="52" t="s">
        <v>254</v>
      </c>
      <c r="H1873" s="52" t="s">
        <v>254</v>
      </c>
      <c r="I18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4" spans="1:9" hidden="1">
      <c r="A1874" s="50">
        <v>231327</v>
      </c>
      <c r="B1874" s="50" t="s">
        <v>1358</v>
      </c>
      <c r="C1874" s="50" t="s">
        <v>1359</v>
      </c>
      <c r="D1874" s="50" t="s">
        <v>1303</v>
      </c>
      <c r="E1874" s="50" t="s">
        <v>1357</v>
      </c>
      <c r="F1874" s="51" t="s">
        <v>74</v>
      </c>
      <c r="G1874" s="52" t="s">
        <v>254</v>
      </c>
      <c r="H1874" s="52" t="s">
        <v>254</v>
      </c>
      <c r="I18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5" spans="1:9" hidden="1">
      <c r="A1875" s="50">
        <v>231328</v>
      </c>
      <c r="B1875" s="50" t="s">
        <v>1360</v>
      </c>
      <c r="C1875" s="50" t="s">
        <v>1361</v>
      </c>
      <c r="D1875" s="50" t="s">
        <v>1303</v>
      </c>
      <c r="E1875" s="50" t="s">
        <v>263</v>
      </c>
      <c r="F1875" s="51" t="s">
        <v>74</v>
      </c>
      <c r="G1875" s="52" t="s">
        <v>254</v>
      </c>
      <c r="H1875" s="52" t="s">
        <v>254</v>
      </c>
      <c r="I18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6" spans="1:9" hidden="1">
      <c r="A1876" s="50">
        <v>231329</v>
      </c>
      <c r="B1876" s="50" t="s">
        <v>1362</v>
      </c>
      <c r="C1876" s="50" t="s">
        <v>1363</v>
      </c>
      <c r="D1876" s="50" t="s">
        <v>1303</v>
      </c>
      <c r="E1876" s="50" t="s">
        <v>1364</v>
      </c>
      <c r="F1876" s="51" t="s">
        <v>74</v>
      </c>
      <c r="G1876" s="52" t="s">
        <v>254</v>
      </c>
      <c r="H1876" s="52" t="s">
        <v>254</v>
      </c>
      <c r="I18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7" spans="1:9" hidden="1">
      <c r="A1877" s="50">
        <v>231330</v>
      </c>
      <c r="B1877" s="50" t="s">
        <v>1365</v>
      </c>
      <c r="C1877" s="50" t="s">
        <v>1366</v>
      </c>
      <c r="D1877" s="50" t="s">
        <v>1303</v>
      </c>
      <c r="E1877" s="50" t="s">
        <v>253</v>
      </c>
      <c r="F1877" s="51" t="s">
        <v>74</v>
      </c>
      <c r="G1877" s="52" t="s">
        <v>254</v>
      </c>
      <c r="H1877" s="52" t="s">
        <v>254</v>
      </c>
      <c r="I18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8" spans="1:9" hidden="1">
      <c r="A1878" s="50">
        <v>231331</v>
      </c>
      <c r="B1878" s="50" t="s">
        <v>1367</v>
      </c>
      <c r="C1878" s="50" t="s">
        <v>1368</v>
      </c>
      <c r="D1878" s="50" t="s">
        <v>1303</v>
      </c>
      <c r="E1878" s="50" t="s">
        <v>1357</v>
      </c>
      <c r="F1878" s="51" t="s">
        <v>74</v>
      </c>
      <c r="G1878" s="52" t="s">
        <v>254</v>
      </c>
      <c r="H1878" s="52" t="s">
        <v>254</v>
      </c>
      <c r="I18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79" spans="1:9" hidden="1">
      <c r="A1879" s="50">
        <v>231332</v>
      </c>
      <c r="B1879" s="50" t="s">
        <v>1369</v>
      </c>
      <c r="C1879" s="50" t="s">
        <v>1370</v>
      </c>
      <c r="D1879" s="50" t="s">
        <v>1303</v>
      </c>
      <c r="E1879" s="50" t="s">
        <v>1371</v>
      </c>
      <c r="F1879" s="51" t="s">
        <v>74</v>
      </c>
      <c r="G1879" s="52" t="s">
        <v>254</v>
      </c>
      <c r="H1879" s="52" t="s">
        <v>254</v>
      </c>
      <c r="I18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880" spans="1:9" hidden="1">
      <c r="A1880" s="50">
        <v>231333</v>
      </c>
      <c r="B1880" s="50" t="s">
        <v>1372</v>
      </c>
      <c r="C1880" s="50" t="s">
        <v>1373</v>
      </c>
      <c r="D1880" s="50" t="s">
        <v>1303</v>
      </c>
      <c r="E1880" s="50" t="s">
        <v>1322</v>
      </c>
      <c r="F1880" s="51" t="s">
        <v>74</v>
      </c>
      <c r="G1880" s="53">
        <v>0.52</v>
      </c>
      <c r="H1880" s="53">
        <v>0.22</v>
      </c>
      <c r="I188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2.3636363636363638</v>
      </c>
    </row>
    <row r="1881" spans="1:9" hidden="1">
      <c r="A1881" s="50">
        <v>231337</v>
      </c>
      <c r="B1881" s="50" t="s">
        <v>788</v>
      </c>
      <c r="C1881" s="50" t="s">
        <v>1374</v>
      </c>
      <c r="D1881" s="50" t="s">
        <v>1303</v>
      </c>
      <c r="E1881" s="50" t="s">
        <v>710</v>
      </c>
      <c r="F1881" s="51" t="s">
        <v>74</v>
      </c>
      <c r="G1881" s="53">
        <v>0.34</v>
      </c>
      <c r="H1881" s="53">
        <v>0.18</v>
      </c>
      <c r="I188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1.8888888888888891</v>
      </c>
    </row>
    <row r="1882" spans="1:9" hidden="1">
      <c r="A1882" s="50">
        <v>231338</v>
      </c>
      <c r="B1882" s="50" t="s">
        <v>1375</v>
      </c>
      <c r="C1882" s="50" t="s">
        <v>1376</v>
      </c>
      <c r="D1882" s="50" t="s">
        <v>1303</v>
      </c>
      <c r="E1882" s="50" t="s">
        <v>1349</v>
      </c>
      <c r="F1882" s="51" t="s">
        <v>74</v>
      </c>
      <c r="G1882" s="53">
        <v>0.21</v>
      </c>
      <c r="H1882" s="53">
        <v>0.11</v>
      </c>
      <c r="I188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1.9090909090909089</v>
      </c>
    </row>
    <row r="1883" spans="1:9">
      <c r="A1883" s="332"/>
      <c r="B1883" s="332"/>
      <c r="C1883" s="332"/>
      <c r="D1883" s="332"/>
      <c r="E1883" s="332"/>
      <c r="F1883" s="333"/>
      <c r="G1883" s="334"/>
      <c r="H1883" s="334"/>
      <c r="I1883" s="389" t="str">
        <f>IFERROR(Table2[[#This Row],[Total private allowed amount for facility inpatient and outpatient services ($ millions) (required)]]/Table2[[#This Row],[Simulated Medicare allowed amount for facility inpatient and outpatient services ($ millions) (required)]],"")</f>
        <v/>
      </c>
    </row>
    <row r="1884" spans="1:9">
      <c r="A1884" s="332"/>
      <c r="B1884" s="332"/>
      <c r="C1884" s="332"/>
      <c r="D1884" s="332"/>
      <c r="E1884" s="332"/>
      <c r="F1884" s="333"/>
      <c r="G1884" s="335"/>
      <c r="H1884" s="334"/>
      <c r="I1884" s="389" t="str">
        <f>IFERROR(Table2[[#This Row],[Total private allowed amount for facility inpatient and outpatient services ($ millions) (required)]]/Table2[[#This Row],[Simulated Medicare allowed amount for facility inpatient and outpatient services ($ millions) (required)]],"")</f>
        <v/>
      </c>
    </row>
    <row r="1885" spans="1:9">
      <c r="A1885" s="332"/>
      <c r="B1885" s="332"/>
      <c r="C1885" s="332"/>
      <c r="D1885" s="332"/>
      <c r="E1885" s="332"/>
      <c r="F1885" s="333"/>
      <c r="G1885" s="334"/>
      <c r="H1885" s="334"/>
      <c r="I1885" s="389" t="str">
        <f>IFERROR(Table2[[#This Row],[Total private allowed amount for facility inpatient and outpatient services ($ millions) (required)]]/Table2[[#This Row],[Simulated Medicare allowed amount for facility inpatient and outpatient services ($ millions) (required)]],"")</f>
        <v/>
      </c>
    </row>
    <row r="1886" spans="1:9">
      <c r="A1886" s="332"/>
      <c r="B1886" s="332"/>
      <c r="C1886" s="332"/>
      <c r="D1886" s="332"/>
      <c r="E1886" s="332"/>
      <c r="F1886" s="333"/>
      <c r="G1886" s="334"/>
      <c r="H1886" s="335"/>
      <c r="I1886" s="389" t="str">
        <f>IFERROR(Table2[[#This Row],[Total private allowed amount for facility inpatient and outpatient services ($ millions) (required)]]/Table2[[#This Row],[Simulated Medicare allowed amount for facility inpatient and outpatient services ($ millions) (required)]],"")</f>
        <v/>
      </c>
    </row>
    <row r="1887" spans="1:9">
      <c r="A1887" s="332"/>
      <c r="B1887" s="332"/>
      <c r="C1887" s="332"/>
      <c r="D1887" s="332"/>
      <c r="E1887" s="332"/>
      <c r="F1887" s="333"/>
      <c r="G1887" s="334"/>
      <c r="H1887" s="334"/>
      <c r="I1887" s="389" t="str">
        <f>IFERROR(Table2[[#This Row],[Total private allowed amount for facility inpatient and outpatient services ($ millions) (required)]]/Table2[[#This Row],[Simulated Medicare allowed amount for facility inpatient and outpatient services ($ millions) (required)]],"")</f>
        <v/>
      </c>
    </row>
    <row r="1888" spans="1:9">
      <c r="A1888" s="332"/>
      <c r="B1888" s="332"/>
      <c r="C1888" s="332"/>
      <c r="D1888" s="332"/>
      <c r="E1888" s="332"/>
      <c r="F1888" s="333"/>
      <c r="G1888" s="334"/>
      <c r="H1888" s="334"/>
      <c r="I1888" s="389" t="str">
        <f>IFERROR(Table2[[#This Row],[Total private allowed amount for facility inpatient and outpatient services ($ millions) (required)]]/Table2[[#This Row],[Simulated Medicare allowed amount for facility inpatient and outpatient services ($ millions) (required)]],"")</f>
        <v/>
      </c>
    </row>
    <row r="1889" spans="1:9">
      <c r="A1889" s="332"/>
      <c r="B1889" s="332"/>
      <c r="C1889" s="332"/>
      <c r="D1889" s="332"/>
      <c r="E1889" s="332"/>
      <c r="F1889" s="333"/>
      <c r="G1889" s="334"/>
      <c r="H1889" s="334"/>
      <c r="I1889" s="389" t="str">
        <f>IFERROR(Table2[[#This Row],[Total private allowed amount for facility inpatient and outpatient services ($ millions) (required)]]/Table2[[#This Row],[Simulated Medicare allowed amount for facility inpatient and outpatient services ($ millions) (required)]],"")</f>
        <v/>
      </c>
    </row>
    <row r="1890" spans="1:9">
      <c r="A1890" s="332"/>
      <c r="B1890" s="332"/>
      <c r="C1890" s="332"/>
      <c r="D1890" s="332"/>
      <c r="E1890" s="332"/>
      <c r="F1890" s="333"/>
      <c r="G1890" s="334"/>
      <c r="H1890" s="334"/>
      <c r="I1890" s="389" t="str">
        <f>IFERROR(Table2[[#This Row],[Total private allowed amount for facility inpatient and outpatient services ($ millions) (required)]]/Table2[[#This Row],[Simulated Medicare allowed amount for facility inpatient and outpatient services ($ millions) (required)]],"")</f>
        <v/>
      </c>
    </row>
    <row r="1891" spans="1:9">
      <c r="A1891" s="332"/>
      <c r="B1891" s="332"/>
      <c r="C1891" s="332"/>
      <c r="D1891" s="332"/>
      <c r="E1891" s="332"/>
      <c r="F1891" s="333"/>
      <c r="G1891" s="334"/>
      <c r="H1891" s="334"/>
      <c r="I1891" s="389" t="str">
        <f>IFERROR(Table2[[#This Row],[Total private allowed amount for facility inpatient and outpatient services ($ millions) (required)]]/Table2[[#This Row],[Simulated Medicare allowed amount for facility inpatient and outpatient services ($ millions) (required)]],"")</f>
        <v/>
      </c>
    </row>
    <row r="1892" spans="1:9">
      <c r="A1892" s="332"/>
      <c r="B1892" s="332"/>
      <c r="C1892" s="332"/>
      <c r="D1892" s="332"/>
      <c r="E1892" s="332"/>
      <c r="F1892" s="333"/>
      <c r="G1892" s="334"/>
      <c r="H1892" s="335"/>
      <c r="I1892" s="389" t="str">
        <f>IFERROR(Table2[[#This Row],[Total private allowed amount for facility inpatient and outpatient services ($ millions) (required)]]/Table2[[#This Row],[Simulated Medicare allowed amount for facility inpatient and outpatient services ($ millions) (required)]],"")</f>
        <v/>
      </c>
    </row>
    <row r="1893" spans="1:9">
      <c r="A1893" s="332"/>
      <c r="B1893" s="332"/>
      <c r="C1893" s="332"/>
      <c r="D1893" s="332"/>
      <c r="E1893" s="332"/>
      <c r="F1893" s="333"/>
      <c r="G1893" s="334"/>
      <c r="H1893" s="334"/>
      <c r="I1893" s="389" t="str">
        <f>IFERROR(Table2[[#This Row],[Total private allowed amount for facility inpatient and outpatient services ($ millions) (required)]]/Table2[[#This Row],[Simulated Medicare allowed amount for facility inpatient and outpatient services ($ millions) (required)]],"")</f>
        <v/>
      </c>
    </row>
    <row r="1894" spans="1:9">
      <c r="A1894" s="332"/>
      <c r="B1894" s="332"/>
      <c r="C1894" s="332"/>
      <c r="D1894" s="332"/>
      <c r="E1894" s="332"/>
      <c r="F1894" s="333"/>
      <c r="G1894" s="334"/>
      <c r="H1894" s="334"/>
      <c r="I1894" s="389" t="str">
        <f>IFERROR(Table2[[#This Row],[Total private allowed amount for facility inpatient and outpatient services ($ millions) (required)]]/Table2[[#This Row],[Simulated Medicare allowed amount for facility inpatient and outpatient services ($ millions) (required)]],"")</f>
        <v/>
      </c>
    </row>
    <row r="1895" spans="1:9">
      <c r="A1895" s="332"/>
      <c r="B1895" s="332"/>
      <c r="C1895" s="332"/>
      <c r="D1895" s="332"/>
      <c r="E1895" s="332"/>
      <c r="F1895" s="333"/>
      <c r="G1895" s="334"/>
      <c r="H1895" s="334"/>
      <c r="I1895" s="389" t="str">
        <f>IFERROR(Table2[[#This Row],[Total private allowed amount for facility inpatient and outpatient services ($ millions) (required)]]/Table2[[#This Row],[Simulated Medicare allowed amount for facility inpatient and outpatient services ($ millions) (required)]],"")</f>
        <v/>
      </c>
    </row>
    <row r="1896" spans="1:9">
      <c r="A1896" s="332"/>
      <c r="B1896" s="332"/>
      <c r="C1896" s="332"/>
      <c r="D1896" s="332"/>
      <c r="E1896" s="332"/>
      <c r="F1896" s="333"/>
      <c r="G1896" s="334"/>
      <c r="H1896" s="334"/>
      <c r="I1896" s="389" t="str">
        <f>IFERROR(Table2[[#This Row],[Total private allowed amount for facility inpatient and outpatient services ($ millions) (required)]]/Table2[[#This Row],[Simulated Medicare allowed amount for facility inpatient and outpatient services ($ millions) (required)]],"")</f>
        <v/>
      </c>
    </row>
    <row r="1897" spans="1:9">
      <c r="A1897" s="332"/>
      <c r="B1897" s="332"/>
      <c r="C1897" s="332"/>
      <c r="D1897" s="332"/>
      <c r="E1897" s="332"/>
      <c r="F1897" s="333"/>
      <c r="G1897" s="335"/>
      <c r="H1897" s="334"/>
      <c r="I1897" s="389" t="str">
        <f>IFERROR(Table2[[#This Row],[Total private allowed amount for facility inpatient and outpatient services ($ millions) (required)]]/Table2[[#This Row],[Simulated Medicare allowed amount for facility inpatient and outpatient services ($ millions) (required)]],"")</f>
        <v/>
      </c>
    </row>
    <row r="1898" spans="1:9">
      <c r="A1898" s="332"/>
      <c r="B1898" s="332"/>
      <c r="C1898" s="332"/>
      <c r="D1898" s="332"/>
      <c r="E1898" s="332"/>
      <c r="F1898" s="333"/>
      <c r="G1898" s="334"/>
      <c r="H1898" s="334"/>
      <c r="I1898" s="389" t="str">
        <f>IFERROR(Table2[[#This Row],[Total private allowed amount for facility inpatient and outpatient services ($ millions) (required)]]/Table2[[#This Row],[Simulated Medicare allowed amount for facility inpatient and outpatient services ($ millions) (required)]],"")</f>
        <v/>
      </c>
    </row>
    <row r="1899" spans="1:9">
      <c r="A1899" s="332"/>
      <c r="B1899" s="332"/>
      <c r="C1899" s="332"/>
      <c r="D1899" s="332"/>
      <c r="E1899" s="332"/>
      <c r="F1899" s="333"/>
      <c r="G1899" s="334"/>
      <c r="H1899" s="334"/>
      <c r="I1899" s="389" t="str">
        <f>IFERROR(Table2[[#This Row],[Total private allowed amount for facility inpatient and outpatient services ($ millions) (required)]]/Table2[[#This Row],[Simulated Medicare allowed amount for facility inpatient and outpatient services ($ millions) (required)]],"")</f>
        <v/>
      </c>
    </row>
    <row r="1900" spans="1:9">
      <c r="A1900" s="332"/>
      <c r="B1900" s="332"/>
      <c r="C1900" s="332"/>
      <c r="D1900" s="332"/>
      <c r="E1900" s="332"/>
      <c r="F1900" s="333"/>
      <c r="G1900" s="334"/>
      <c r="H1900" s="334"/>
      <c r="I1900" s="389" t="str">
        <f>IFERROR(Table2[[#This Row],[Total private allowed amount for facility inpatient and outpatient services ($ millions) (required)]]/Table2[[#This Row],[Simulated Medicare allowed amount for facility inpatient and outpatient services ($ millions) (required)]],"")</f>
        <v/>
      </c>
    </row>
    <row r="1901" spans="1:9">
      <c r="A1901" s="332"/>
      <c r="B1901" s="332"/>
      <c r="C1901" s="332"/>
      <c r="D1901" s="332"/>
      <c r="E1901" s="332"/>
      <c r="F1901" s="333"/>
      <c r="G1901" s="334"/>
      <c r="H1901" s="334"/>
      <c r="I1901" s="389" t="str">
        <f>IFERROR(Table2[[#This Row],[Total private allowed amount for facility inpatient and outpatient services ($ millions) (required)]]/Table2[[#This Row],[Simulated Medicare allowed amount for facility inpatient and outpatient services ($ millions) (required)]],"")</f>
        <v/>
      </c>
    </row>
    <row r="1902" spans="1:9">
      <c r="A1902" s="332"/>
      <c r="B1902" s="332"/>
      <c r="C1902" s="332"/>
      <c r="D1902" s="332"/>
      <c r="E1902" s="332"/>
      <c r="F1902" s="333"/>
      <c r="G1902" s="334"/>
      <c r="H1902" s="334"/>
      <c r="I1902" s="389" t="str">
        <f>IFERROR(Table2[[#This Row],[Total private allowed amount for facility inpatient and outpatient services ($ millions) (required)]]/Table2[[#This Row],[Simulated Medicare allowed amount for facility inpatient and outpatient services ($ millions) (required)]],"")</f>
        <v/>
      </c>
    </row>
    <row r="1903" spans="1:9">
      <c r="A1903" s="332"/>
      <c r="B1903" s="332"/>
      <c r="C1903" s="332"/>
      <c r="D1903" s="332"/>
      <c r="E1903" s="332"/>
      <c r="F1903" s="333"/>
      <c r="G1903" s="334"/>
      <c r="H1903" s="334"/>
      <c r="I1903" s="389" t="str">
        <f>IFERROR(Table2[[#This Row],[Total private allowed amount for facility inpatient and outpatient services ($ millions) (required)]]/Table2[[#This Row],[Simulated Medicare allowed amount for facility inpatient and outpatient services ($ millions) (required)]],"")</f>
        <v/>
      </c>
    </row>
    <row r="1904" spans="1:9">
      <c r="A1904" s="332"/>
      <c r="B1904" s="332"/>
      <c r="C1904" s="332"/>
      <c r="D1904" s="332"/>
      <c r="E1904" s="332"/>
      <c r="F1904" s="333"/>
      <c r="G1904" s="334"/>
      <c r="H1904" s="334"/>
      <c r="I1904" s="389" t="str">
        <f>IFERROR(Table2[[#This Row],[Total private allowed amount for facility inpatient and outpatient services ($ millions) (required)]]/Table2[[#This Row],[Simulated Medicare allowed amount for facility inpatient and outpatient services ($ millions) (required)]],"")</f>
        <v/>
      </c>
    </row>
    <row r="1905" spans="1:9">
      <c r="A1905" s="332"/>
      <c r="B1905" s="332"/>
      <c r="C1905" s="332"/>
      <c r="D1905" s="332"/>
      <c r="E1905" s="332"/>
      <c r="F1905" s="333"/>
      <c r="G1905" s="334"/>
      <c r="H1905" s="334"/>
      <c r="I1905" s="389" t="str">
        <f>IFERROR(Table2[[#This Row],[Total private allowed amount for facility inpatient and outpatient services ($ millions) (required)]]/Table2[[#This Row],[Simulated Medicare allowed amount for facility inpatient and outpatient services ($ millions) (required)]],"")</f>
        <v/>
      </c>
    </row>
    <row r="1906" spans="1:9">
      <c r="A1906" s="332"/>
      <c r="B1906" s="332"/>
      <c r="C1906" s="332"/>
      <c r="D1906" s="332"/>
      <c r="E1906" s="332"/>
      <c r="F1906" s="333"/>
      <c r="G1906" s="334"/>
      <c r="H1906" s="334"/>
      <c r="I1906" s="389" t="str">
        <f>IFERROR(Table2[[#This Row],[Total private allowed amount for facility inpatient and outpatient services ($ millions) (required)]]/Table2[[#This Row],[Simulated Medicare allowed amount for facility inpatient and outpatient services ($ millions) (required)]],"")</f>
        <v/>
      </c>
    </row>
    <row r="1907" spans="1:9">
      <c r="A1907" s="332"/>
      <c r="B1907" s="332"/>
      <c r="C1907" s="332"/>
      <c r="D1907" s="332"/>
      <c r="E1907" s="332"/>
      <c r="F1907" s="333"/>
      <c r="G1907" s="334"/>
      <c r="H1907" s="334"/>
      <c r="I1907" s="389" t="str">
        <f>IFERROR(Table2[[#This Row],[Total private allowed amount for facility inpatient and outpatient services ($ millions) (required)]]/Table2[[#This Row],[Simulated Medicare allowed amount for facility inpatient and outpatient services ($ millions) (required)]],"")</f>
        <v/>
      </c>
    </row>
    <row r="1908" spans="1:9">
      <c r="A1908" s="332"/>
      <c r="B1908" s="332"/>
      <c r="C1908" s="332"/>
      <c r="D1908" s="332"/>
      <c r="E1908" s="332"/>
      <c r="F1908" s="333"/>
      <c r="G1908" s="334"/>
      <c r="H1908" s="334"/>
      <c r="I1908" s="389" t="str">
        <f>IFERROR(Table2[[#This Row],[Total private allowed amount for facility inpatient and outpatient services ($ millions) (required)]]/Table2[[#This Row],[Simulated Medicare allowed amount for facility inpatient and outpatient services ($ millions) (required)]],"")</f>
        <v/>
      </c>
    </row>
    <row r="1909" spans="1:9">
      <c r="A1909" s="332"/>
      <c r="B1909" s="332"/>
      <c r="C1909" s="332"/>
      <c r="D1909" s="332"/>
      <c r="E1909" s="332"/>
      <c r="F1909" s="333"/>
      <c r="G1909" s="334"/>
      <c r="H1909" s="334"/>
      <c r="I1909" s="389" t="str">
        <f>IFERROR(Table2[[#This Row],[Total private allowed amount for facility inpatient and outpatient services ($ millions) (required)]]/Table2[[#This Row],[Simulated Medicare allowed amount for facility inpatient and outpatient services ($ millions) (required)]],"")</f>
        <v/>
      </c>
    </row>
    <row r="1910" spans="1:9">
      <c r="A1910" s="332"/>
      <c r="B1910" s="332"/>
      <c r="C1910" s="332"/>
      <c r="D1910" s="332"/>
      <c r="E1910" s="332"/>
      <c r="F1910" s="333"/>
      <c r="G1910" s="334"/>
      <c r="H1910" s="334"/>
      <c r="I1910" s="389" t="str">
        <f>IFERROR(Table2[[#This Row],[Total private allowed amount for facility inpatient and outpatient services ($ millions) (required)]]/Table2[[#This Row],[Simulated Medicare allowed amount for facility inpatient and outpatient services ($ millions) (required)]],"")</f>
        <v/>
      </c>
    </row>
    <row r="1911" spans="1:9">
      <c r="A1911" s="332"/>
      <c r="B1911" s="332"/>
      <c r="C1911" s="332"/>
      <c r="D1911" s="332"/>
      <c r="E1911" s="332"/>
      <c r="F1911" s="333"/>
      <c r="G1911" s="334"/>
      <c r="H1911" s="335"/>
      <c r="I1911" s="389" t="str">
        <f>IFERROR(Table2[[#This Row],[Total private allowed amount for facility inpatient and outpatient services ($ millions) (required)]]/Table2[[#This Row],[Simulated Medicare allowed amount for facility inpatient and outpatient services ($ millions) (required)]],"")</f>
        <v/>
      </c>
    </row>
    <row r="1912" spans="1:9">
      <c r="A1912" s="332"/>
      <c r="B1912" s="332"/>
      <c r="C1912" s="332"/>
      <c r="D1912" s="332"/>
      <c r="E1912" s="332"/>
      <c r="F1912" s="333"/>
      <c r="G1912" s="334"/>
      <c r="H1912" s="334"/>
      <c r="I1912" s="389" t="str">
        <f>IFERROR(Table2[[#This Row],[Total private allowed amount for facility inpatient and outpatient services ($ millions) (required)]]/Table2[[#This Row],[Simulated Medicare allowed amount for facility inpatient and outpatient services ($ millions) (required)]],"")</f>
        <v/>
      </c>
    </row>
    <row r="1913" spans="1:9">
      <c r="A1913" s="332"/>
      <c r="B1913" s="332"/>
      <c r="C1913" s="332"/>
      <c r="D1913" s="332"/>
      <c r="E1913" s="332"/>
      <c r="F1913" s="333"/>
      <c r="G1913" s="334"/>
      <c r="H1913" s="334"/>
      <c r="I1913" s="389" t="str">
        <f>IFERROR(Table2[[#This Row],[Total private allowed amount for facility inpatient and outpatient services ($ millions) (required)]]/Table2[[#This Row],[Simulated Medicare allowed amount for facility inpatient and outpatient services ($ millions) (required)]],"")</f>
        <v/>
      </c>
    </row>
    <row r="1914" spans="1:9">
      <c r="A1914" s="332"/>
      <c r="B1914" s="332"/>
      <c r="C1914" s="332"/>
      <c r="D1914" s="332"/>
      <c r="E1914" s="332"/>
      <c r="F1914" s="333"/>
      <c r="G1914" s="334"/>
      <c r="H1914" s="334"/>
      <c r="I1914" s="389" t="str">
        <f>IFERROR(Table2[[#This Row],[Total private allowed amount for facility inpatient and outpatient services ($ millions) (required)]]/Table2[[#This Row],[Simulated Medicare allowed amount for facility inpatient and outpatient services ($ millions) (required)]],"")</f>
        <v/>
      </c>
    </row>
    <row r="1915" spans="1:9">
      <c r="A1915" s="332"/>
      <c r="B1915" s="332"/>
      <c r="C1915" s="332"/>
      <c r="D1915" s="332"/>
      <c r="E1915" s="332"/>
      <c r="F1915" s="333"/>
      <c r="G1915" s="334"/>
      <c r="H1915" s="334"/>
      <c r="I1915" s="389" t="str">
        <f>IFERROR(Table2[[#This Row],[Total private allowed amount for facility inpatient and outpatient services ($ millions) (required)]]/Table2[[#This Row],[Simulated Medicare allowed amount for facility inpatient and outpatient services ($ millions) (required)]],"")</f>
        <v/>
      </c>
    </row>
    <row r="1916" spans="1:9">
      <c r="A1916" s="332"/>
      <c r="B1916" s="332"/>
      <c r="C1916" s="332"/>
      <c r="D1916" s="332"/>
      <c r="E1916" s="332"/>
      <c r="F1916" s="333"/>
      <c r="G1916" s="335"/>
      <c r="H1916" s="334"/>
      <c r="I1916" s="389" t="str">
        <f>IFERROR(Table2[[#This Row],[Total private allowed amount for facility inpatient and outpatient services ($ millions) (required)]]/Table2[[#This Row],[Simulated Medicare allowed amount for facility inpatient and outpatient services ($ millions) (required)]],"")</f>
        <v/>
      </c>
    </row>
    <row r="1917" spans="1:9">
      <c r="A1917" s="332"/>
      <c r="B1917" s="332"/>
      <c r="C1917" s="332"/>
      <c r="D1917" s="332"/>
      <c r="E1917" s="332"/>
      <c r="F1917" s="333"/>
      <c r="G1917" s="334"/>
      <c r="H1917" s="334"/>
      <c r="I1917" s="389" t="str">
        <f>IFERROR(Table2[[#This Row],[Total private allowed amount for facility inpatient and outpatient services ($ millions) (required)]]/Table2[[#This Row],[Simulated Medicare allowed amount for facility inpatient and outpatient services ($ millions) (required)]],"")</f>
        <v/>
      </c>
    </row>
    <row r="1918" spans="1:9">
      <c r="A1918" s="332"/>
      <c r="B1918" s="332"/>
      <c r="C1918" s="332"/>
      <c r="D1918" s="332"/>
      <c r="E1918" s="332"/>
      <c r="F1918" s="333"/>
      <c r="G1918" s="334"/>
      <c r="H1918" s="334"/>
      <c r="I1918" s="389" t="str">
        <f>IFERROR(Table2[[#This Row],[Total private allowed amount for facility inpatient and outpatient services ($ millions) (required)]]/Table2[[#This Row],[Simulated Medicare allowed amount for facility inpatient and outpatient services ($ millions) (required)]],"")</f>
        <v/>
      </c>
    </row>
    <row r="1919" spans="1:9">
      <c r="A1919" s="332"/>
      <c r="B1919" s="332"/>
      <c r="C1919" s="332"/>
      <c r="D1919" s="332"/>
      <c r="E1919" s="332"/>
      <c r="F1919" s="333"/>
      <c r="G1919" s="334"/>
      <c r="H1919" s="335"/>
      <c r="I1919" s="389" t="str">
        <f>IFERROR(Table2[[#This Row],[Total private allowed amount for facility inpatient and outpatient services ($ millions) (required)]]/Table2[[#This Row],[Simulated Medicare allowed amount for facility inpatient and outpatient services ($ millions) (required)]],"")</f>
        <v/>
      </c>
    </row>
    <row r="1920" spans="1:9">
      <c r="A1920" s="332"/>
      <c r="B1920" s="332"/>
      <c r="C1920" s="332"/>
      <c r="D1920" s="332"/>
      <c r="E1920" s="332"/>
      <c r="F1920" s="333"/>
      <c r="G1920" s="334"/>
      <c r="H1920" s="335"/>
      <c r="I1920" s="389" t="str">
        <f>IFERROR(Table2[[#This Row],[Total private allowed amount for facility inpatient and outpatient services ($ millions) (required)]]/Table2[[#This Row],[Simulated Medicare allowed amount for facility inpatient and outpatient services ($ millions) (required)]],"")</f>
        <v/>
      </c>
    </row>
    <row r="1921" spans="1:9">
      <c r="A1921" s="332"/>
      <c r="B1921" s="332"/>
      <c r="C1921" s="332"/>
      <c r="D1921" s="332"/>
      <c r="E1921" s="332"/>
      <c r="F1921" s="333"/>
      <c r="G1921" s="334"/>
      <c r="H1921" s="334"/>
      <c r="I1921" s="389" t="str">
        <f>IFERROR(Table2[[#This Row],[Total private allowed amount for facility inpatient and outpatient services ($ millions) (required)]]/Table2[[#This Row],[Simulated Medicare allowed amount for facility inpatient and outpatient services ($ millions) (required)]],"")</f>
        <v/>
      </c>
    </row>
    <row r="1922" spans="1:9">
      <c r="A1922" s="332"/>
      <c r="B1922" s="332"/>
      <c r="C1922" s="332"/>
      <c r="D1922" s="332"/>
      <c r="E1922" s="332"/>
      <c r="F1922" s="333"/>
      <c r="G1922" s="334"/>
      <c r="H1922" s="334"/>
      <c r="I1922" s="389" t="str">
        <f>IFERROR(Table2[[#This Row],[Total private allowed amount for facility inpatient and outpatient services ($ millions) (required)]]/Table2[[#This Row],[Simulated Medicare allowed amount for facility inpatient and outpatient services ($ millions) (required)]],"")</f>
        <v/>
      </c>
    </row>
    <row r="1923" spans="1:9">
      <c r="A1923" s="332"/>
      <c r="B1923" s="332"/>
      <c r="C1923" s="332"/>
      <c r="D1923" s="332"/>
      <c r="E1923" s="332"/>
      <c r="F1923" s="333"/>
      <c r="G1923" s="334"/>
      <c r="H1923" s="334"/>
      <c r="I1923" s="389" t="str">
        <f>IFERROR(Table2[[#This Row],[Total private allowed amount for facility inpatient and outpatient services ($ millions) (required)]]/Table2[[#This Row],[Simulated Medicare allowed amount for facility inpatient and outpatient services ($ millions) (required)]],"")</f>
        <v/>
      </c>
    </row>
    <row r="1924" spans="1:9">
      <c r="A1924" s="332"/>
      <c r="B1924" s="332"/>
      <c r="C1924" s="332"/>
      <c r="D1924" s="332"/>
      <c r="E1924" s="332"/>
      <c r="F1924" s="333"/>
      <c r="G1924" s="334"/>
      <c r="H1924" s="334"/>
      <c r="I1924" s="389" t="str">
        <f>IFERROR(Table2[[#This Row],[Total private allowed amount for facility inpatient and outpatient services ($ millions) (required)]]/Table2[[#This Row],[Simulated Medicare allowed amount for facility inpatient and outpatient services ($ millions) (required)]],"")</f>
        <v/>
      </c>
    </row>
    <row r="1925" spans="1:9">
      <c r="A1925" s="332"/>
      <c r="B1925" s="332"/>
      <c r="C1925" s="332"/>
      <c r="D1925" s="332"/>
      <c r="E1925" s="332"/>
      <c r="F1925" s="333"/>
      <c r="G1925" s="334"/>
      <c r="H1925" s="334"/>
      <c r="I1925" s="389" t="str">
        <f>IFERROR(Table2[[#This Row],[Total private allowed amount for facility inpatient and outpatient services ($ millions) (required)]]/Table2[[#This Row],[Simulated Medicare allowed amount for facility inpatient and outpatient services ($ millions) (required)]],"")</f>
        <v/>
      </c>
    </row>
    <row r="1926" spans="1:9">
      <c r="A1926" s="332"/>
      <c r="B1926" s="332"/>
      <c r="C1926" s="332"/>
      <c r="D1926" s="332"/>
      <c r="E1926" s="332"/>
      <c r="F1926" s="333"/>
      <c r="G1926" s="334"/>
      <c r="H1926" s="334"/>
      <c r="I1926" s="389" t="str">
        <f>IFERROR(Table2[[#This Row],[Total private allowed amount for facility inpatient and outpatient services ($ millions) (required)]]/Table2[[#This Row],[Simulated Medicare allowed amount for facility inpatient and outpatient services ($ millions) (required)]],"")</f>
        <v/>
      </c>
    </row>
    <row r="1927" spans="1:9">
      <c r="A1927" s="332"/>
      <c r="B1927" s="332"/>
      <c r="C1927" s="332"/>
      <c r="D1927" s="332"/>
      <c r="E1927" s="332"/>
      <c r="F1927" s="333"/>
      <c r="G1927" s="334"/>
      <c r="H1927" s="334"/>
      <c r="I1927" s="389" t="str">
        <f>IFERROR(Table2[[#This Row],[Total private allowed amount for facility inpatient and outpatient services ($ millions) (required)]]/Table2[[#This Row],[Simulated Medicare allowed amount for facility inpatient and outpatient services ($ millions) (required)]],"")</f>
        <v/>
      </c>
    </row>
    <row r="1928" spans="1:9" hidden="1">
      <c r="A1928" s="50">
        <v>241300</v>
      </c>
      <c r="B1928" s="50" t="s">
        <v>1377</v>
      </c>
      <c r="C1928" s="50" t="s">
        <v>1378</v>
      </c>
      <c r="D1928" s="50" t="s">
        <v>1379</v>
      </c>
      <c r="E1928" s="50" t="s">
        <v>974</v>
      </c>
      <c r="F1928" s="51" t="s">
        <v>74</v>
      </c>
      <c r="G1928" s="52" t="s">
        <v>254</v>
      </c>
      <c r="H1928" s="52" t="s">
        <v>254</v>
      </c>
      <c r="I192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29" spans="1:9" hidden="1">
      <c r="A1929" s="50">
        <v>241301</v>
      </c>
      <c r="B1929" s="50" t="s">
        <v>1380</v>
      </c>
      <c r="C1929" s="50" t="s">
        <v>1381</v>
      </c>
      <c r="D1929" s="50" t="s">
        <v>1379</v>
      </c>
      <c r="E1929" s="50" t="s">
        <v>375</v>
      </c>
      <c r="F1929" s="51" t="s">
        <v>74</v>
      </c>
      <c r="G1929" s="52" t="s">
        <v>254</v>
      </c>
      <c r="H1929" s="52" t="s">
        <v>254</v>
      </c>
      <c r="I192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30" spans="1:9" hidden="1">
      <c r="A1930" s="50">
        <v>241302</v>
      </c>
      <c r="B1930" s="50" t="s">
        <v>1382</v>
      </c>
      <c r="C1930" s="50" t="s">
        <v>1383</v>
      </c>
      <c r="D1930" s="50" t="s">
        <v>1379</v>
      </c>
      <c r="E1930" s="50" t="s">
        <v>974</v>
      </c>
      <c r="F1930" s="51" t="s">
        <v>74</v>
      </c>
      <c r="G1930" s="52" t="s">
        <v>254</v>
      </c>
      <c r="H1930" s="52" t="s">
        <v>254</v>
      </c>
      <c r="I193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31" spans="1:9" hidden="1">
      <c r="A1931" s="50">
        <v>241303</v>
      </c>
      <c r="B1931" s="50" t="s">
        <v>1384</v>
      </c>
      <c r="C1931" s="50" t="s">
        <v>1385</v>
      </c>
      <c r="D1931" s="50" t="s">
        <v>1379</v>
      </c>
      <c r="E1931" s="50" t="s">
        <v>974</v>
      </c>
      <c r="F1931" s="51" t="s">
        <v>74</v>
      </c>
      <c r="G1931" s="53">
        <v>0.66</v>
      </c>
      <c r="H1931" s="54">
        <v>0.4</v>
      </c>
      <c r="I193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1.65</v>
      </c>
    </row>
    <row r="1932" spans="1:9" hidden="1">
      <c r="A1932" s="50">
        <v>241304</v>
      </c>
      <c r="B1932" s="50" t="s">
        <v>1386</v>
      </c>
      <c r="C1932" s="50" t="s">
        <v>1387</v>
      </c>
      <c r="D1932" s="50" t="s">
        <v>1379</v>
      </c>
      <c r="E1932" s="50" t="s">
        <v>974</v>
      </c>
      <c r="F1932" s="51" t="s">
        <v>74</v>
      </c>
      <c r="G1932" s="52" t="s">
        <v>254</v>
      </c>
      <c r="H1932" s="52" t="s">
        <v>254</v>
      </c>
      <c r="I193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33" spans="1:9" hidden="1">
      <c r="A1933" s="50">
        <v>241305</v>
      </c>
      <c r="B1933" s="50" t="s">
        <v>1388</v>
      </c>
      <c r="C1933" s="50" t="s">
        <v>1389</v>
      </c>
      <c r="D1933" s="50" t="s">
        <v>1379</v>
      </c>
      <c r="E1933" s="50" t="s">
        <v>253</v>
      </c>
      <c r="F1933" s="51" t="s">
        <v>74</v>
      </c>
      <c r="G1933" s="53">
        <v>2.4300000000000002</v>
      </c>
      <c r="H1933" s="53">
        <v>2.0299999999999998</v>
      </c>
      <c r="I193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1.1970443349753697</v>
      </c>
    </row>
    <row r="1934" spans="1:9" hidden="1">
      <c r="A1934" s="50">
        <v>241306</v>
      </c>
      <c r="B1934" s="50" t="s">
        <v>1390</v>
      </c>
      <c r="C1934" s="50" t="s">
        <v>1391</v>
      </c>
      <c r="D1934" s="50" t="s">
        <v>1379</v>
      </c>
      <c r="E1934" s="50" t="s">
        <v>1392</v>
      </c>
      <c r="F1934" s="51" t="s">
        <v>74</v>
      </c>
      <c r="G1934" s="53">
        <v>1.1499999999999999</v>
      </c>
      <c r="H1934" s="53">
        <v>0.75</v>
      </c>
      <c r="I193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1.5333333333333332</v>
      </c>
    </row>
    <row r="1935" spans="1:9" hidden="1">
      <c r="A1935" s="50">
        <v>241308</v>
      </c>
      <c r="B1935" s="50" t="s">
        <v>1393</v>
      </c>
      <c r="C1935" s="50" t="s">
        <v>1394</v>
      </c>
      <c r="D1935" s="50" t="s">
        <v>1379</v>
      </c>
      <c r="E1935" s="50" t="s">
        <v>1395</v>
      </c>
      <c r="F1935" s="51" t="s">
        <v>74</v>
      </c>
      <c r="G1935" s="53">
        <v>0.17</v>
      </c>
      <c r="H1935" s="53">
        <v>0.18</v>
      </c>
      <c r="I193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0.94444444444444453</v>
      </c>
    </row>
    <row r="1936" spans="1:9" hidden="1">
      <c r="A1936" s="50">
        <v>241309</v>
      </c>
      <c r="B1936" s="50" t="s">
        <v>1396</v>
      </c>
      <c r="C1936" s="50" t="s">
        <v>1397</v>
      </c>
      <c r="D1936" s="50" t="s">
        <v>1379</v>
      </c>
      <c r="E1936" s="50" t="s">
        <v>669</v>
      </c>
      <c r="F1936" s="51" t="s">
        <v>74</v>
      </c>
      <c r="G1936" s="52" t="s">
        <v>254</v>
      </c>
      <c r="H1936" s="52" t="s">
        <v>254</v>
      </c>
      <c r="I193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37" spans="1:9" hidden="1">
      <c r="A1937" s="50">
        <v>241311</v>
      </c>
      <c r="B1937" s="50" t="s">
        <v>1398</v>
      </c>
      <c r="C1937" s="50" t="s">
        <v>1399</v>
      </c>
      <c r="D1937" s="50" t="s">
        <v>1379</v>
      </c>
      <c r="E1937" s="50" t="s">
        <v>1400</v>
      </c>
      <c r="F1937" s="51" t="s">
        <v>74</v>
      </c>
      <c r="G1937" s="52" t="s">
        <v>254</v>
      </c>
      <c r="H1937" s="52" t="s">
        <v>254</v>
      </c>
      <c r="I193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38" spans="1:9" hidden="1">
      <c r="A1938" s="50">
        <v>241312</v>
      </c>
      <c r="B1938" s="50" t="s">
        <v>1401</v>
      </c>
      <c r="C1938" s="50" t="s">
        <v>1402</v>
      </c>
      <c r="D1938" s="50" t="s">
        <v>1379</v>
      </c>
      <c r="E1938" s="50" t="s">
        <v>253</v>
      </c>
      <c r="F1938" s="51" t="s">
        <v>74</v>
      </c>
      <c r="G1938" s="52" t="s">
        <v>254</v>
      </c>
      <c r="H1938" s="52" t="s">
        <v>254</v>
      </c>
      <c r="I193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39" spans="1:9" hidden="1">
      <c r="A1939" s="50">
        <v>241313</v>
      </c>
      <c r="B1939" s="50" t="s">
        <v>1403</v>
      </c>
      <c r="C1939" s="50" t="s">
        <v>1404</v>
      </c>
      <c r="D1939" s="50" t="s">
        <v>1379</v>
      </c>
      <c r="E1939" s="50" t="s">
        <v>669</v>
      </c>
      <c r="F1939" s="51" t="s">
        <v>74</v>
      </c>
      <c r="G1939" s="52" t="s">
        <v>254</v>
      </c>
      <c r="H1939" s="52" t="s">
        <v>254</v>
      </c>
      <c r="I193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40" spans="1:9" hidden="1">
      <c r="A1940" s="50">
        <v>241314</v>
      </c>
      <c r="B1940" s="50" t="s">
        <v>1405</v>
      </c>
      <c r="C1940" s="50" t="s">
        <v>1406</v>
      </c>
      <c r="D1940" s="50" t="s">
        <v>1379</v>
      </c>
      <c r="E1940" s="50" t="s">
        <v>253</v>
      </c>
      <c r="F1940" s="51" t="s">
        <v>74</v>
      </c>
      <c r="G1940" s="53">
        <v>1.67</v>
      </c>
      <c r="H1940" s="53">
        <v>1.22</v>
      </c>
      <c r="I194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1.3688524590163935</v>
      </c>
    </row>
    <row r="1941" spans="1:9" hidden="1">
      <c r="A1941" s="50">
        <v>241315</v>
      </c>
      <c r="B1941" s="50" t="s">
        <v>1407</v>
      </c>
      <c r="C1941" s="50" t="s">
        <v>574</v>
      </c>
      <c r="D1941" s="50" t="s">
        <v>1379</v>
      </c>
      <c r="E1941" s="50" t="s">
        <v>974</v>
      </c>
      <c r="F1941" s="51" t="s">
        <v>74</v>
      </c>
      <c r="G1941" s="52" t="s">
        <v>254</v>
      </c>
      <c r="H1941" s="52" t="s">
        <v>254</v>
      </c>
      <c r="I19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42" spans="1:9" hidden="1">
      <c r="A1942" s="50">
        <v>241316</v>
      </c>
      <c r="B1942" s="50" t="s">
        <v>1408</v>
      </c>
      <c r="C1942" s="50" t="s">
        <v>1409</v>
      </c>
      <c r="D1942" s="50" t="s">
        <v>1379</v>
      </c>
      <c r="E1942" s="50" t="s">
        <v>253</v>
      </c>
      <c r="F1942" s="51" t="s">
        <v>74</v>
      </c>
      <c r="G1942" s="53">
        <v>0.34</v>
      </c>
      <c r="H1942" s="53">
        <v>0.38</v>
      </c>
      <c r="I194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0.89473684210526316</v>
      </c>
    </row>
    <row r="1943" spans="1:9" hidden="1">
      <c r="A1943" s="50">
        <v>241317</v>
      </c>
      <c r="B1943" s="50" t="s">
        <v>1410</v>
      </c>
      <c r="C1943" s="50" t="s">
        <v>1411</v>
      </c>
      <c r="D1943" s="50" t="s">
        <v>1379</v>
      </c>
      <c r="E1943" s="50" t="s">
        <v>253</v>
      </c>
      <c r="F1943" s="51" t="s">
        <v>74</v>
      </c>
      <c r="G1943" s="52" t="s">
        <v>254</v>
      </c>
      <c r="H1943" s="52" t="s">
        <v>254</v>
      </c>
      <c r="I194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44" spans="1:9" hidden="1">
      <c r="A1944" s="50">
        <v>241318</v>
      </c>
      <c r="B1944" s="50" t="s">
        <v>1412</v>
      </c>
      <c r="C1944" s="50" t="s">
        <v>1413</v>
      </c>
      <c r="D1944" s="50" t="s">
        <v>1379</v>
      </c>
      <c r="E1944" s="50" t="s">
        <v>253</v>
      </c>
      <c r="F1944" s="51" t="s">
        <v>74</v>
      </c>
      <c r="G1944" s="53">
        <v>0.32</v>
      </c>
      <c r="H1944" s="53">
        <v>0.27</v>
      </c>
      <c r="I194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1.1851851851851851</v>
      </c>
    </row>
    <row r="1945" spans="1:9" hidden="1">
      <c r="A1945" s="50">
        <v>241319</v>
      </c>
      <c r="B1945" s="50" t="s">
        <v>1414</v>
      </c>
      <c r="C1945" s="50" t="s">
        <v>1415</v>
      </c>
      <c r="D1945" s="50" t="s">
        <v>1379</v>
      </c>
      <c r="E1945" s="50" t="s">
        <v>974</v>
      </c>
      <c r="F1945" s="51" t="s">
        <v>74</v>
      </c>
      <c r="G1945" s="53">
        <v>1.55</v>
      </c>
      <c r="H1945" s="53">
        <v>1.07</v>
      </c>
      <c r="I194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1.4485981308411215</v>
      </c>
    </row>
    <row r="1946" spans="1:9" hidden="1">
      <c r="A1946" s="50">
        <v>241320</v>
      </c>
      <c r="B1946" s="50" t="s">
        <v>1416</v>
      </c>
      <c r="C1946" s="50" t="s">
        <v>1417</v>
      </c>
      <c r="D1946" s="50" t="s">
        <v>1379</v>
      </c>
      <c r="E1946" s="50" t="s">
        <v>253</v>
      </c>
      <c r="F1946" s="51" t="s">
        <v>74</v>
      </c>
      <c r="G1946" s="53">
        <v>2.38</v>
      </c>
      <c r="H1946" s="53">
        <v>1.41</v>
      </c>
      <c r="I194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1.6879432624113475</v>
      </c>
    </row>
    <row r="1947" spans="1:9" hidden="1">
      <c r="A1947" s="50">
        <v>241321</v>
      </c>
      <c r="B1947" s="50" t="s">
        <v>1418</v>
      </c>
      <c r="C1947" s="50" t="s">
        <v>1419</v>
      </c>
      <c r="D1947" s="50" t="s">
        <v>1379</v>
      </c>
      <c r="E1947" s="50" t="s">
        <v>669</v>
      </c>
      <c r="F1947" s="51" t="s">
        <v>74</v>
      </c>
      <c r="G1947" s="52" t="s">
        <v>254</v>
      </c>
      <c r="H1947" s="52" t="s">
        <v>254</v>
      </c>
      <c r="I194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48" spans="1:9" hidden="1">
      <c r="A1948" s="50">
        <v>241322</v>
      </c>
      <c r="B1948" s="50" t="s">
        <v>1420</v>
      </c>
      <c r="C1948" s="50" t="s">
        <v>1421</v>
      </c>
      <c r="D1948" s="50" t="s">
        <v>1379</v>
      </c>
      <c r="E1948" s="50" t="s">
        <v>253</v>
      </c>
      <c r="F1948" s="51" t="s">
        <v>74</v>
      </c>
      <c r="G1948" s="53">
        <v>2.74</v>
      </c>
      <c r="H1948" s="53">
        <v>1.57</v>
      </c>
      <c r="I194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1.7452229299363058</v>
      </c>
    </row>
    <row r="1949" spans="1:9" hidden="1">
      <c r="A1949" s="50">
        <v>241323</v>
      </c>
      <c r="B1949" s="50" t="s">
        <v>1422</v>
      </c>
      <c r="C1949" s="50" t="s">
        <v>1423</v>
      </c>
      <c r="D1949" s="50" t="s">
        <v>1379</v>
      </c>
      <c r="E1949" s="50" t="s">
        <v>494</v>
      </c>
      <c r="F1949" s="51" t="s">
        <v>74</v>
      </c>
      <c r="G1949" s="52" t="s">
        <v>254</v>
      </c>
      <c r="H1949" s="52" t="s">
        <v>254</v>
      </c>
      <c r="I194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50" spans="1:9" hidden="1">
      <c r="A1950" s="50">
        <v>241325</v>
      </c>
      <c r="B1950" s="50" t="s">
        <v>1424</v>
      </c>
      <c r="C1950" s="50" t="s">
        <v>1425</v>
      </c>
      <c r="D1950" s="50" t="s">
        <v>1379</v>
      </c>
      <c r="E1950" s="50" t="s">
        <v>253</v>
      </c>
      <c r="F1950" s="51" t="s">
        <v>74</v>
      </c>
      <c r="G1950" s="53">
        <v>7.68</v>
      </c>
      <c r="H1950" s="53">
        <v>5.27</v>
      </c>
      <c r="I195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1.4573055028462998</v>
      </c>
    </row>
    <row r="1951" spans="1:9" hidden="1">
      <c r="A1951" s="50">
        <v>241326</v>
      </c>
      <c r="B1951" s="50" t="s">
        <v>1426</v>
      </c>
      <c r="C1951" s="50" t="s">
        <v>1427</v>
      </c>
      <c r="D1951" s="50" t="s">
        <v>1379</v>
      </c>
      <c r="E1951" s="50" t="s">
        <v>1428</v>
      </c>
      <c r="F1951" s="51" t="s">
        <v>74</v>
      </c>
      <c r="G1951" s="53">
        <v>0.63</v>
      </c>
      <c r="H1951" s="53">
        <v>0.53</v>
      </c>
      <c r="I195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1.1886792452830188</v>
      </c>
    </row>
    <row r="1952" spans="1:9" hidden="1">
      <c r="A1952" s="50">
        <v>241327</v>
      </c>
      <c r="B1952" s="50" t="s">
        <v>1429</v>
      </c>
      <c r="C1952" s="50" t="s">
        <v>1430</v>
      </c>
      <c r="D1952" s="50" t="s">
        <v>1379</v>
      </c>
      <c r="E1952" s="50" t="s">
        <v>253</v>
      </c>
      <c r="F1952" s="51" t="s">
        <v>74</v>
      </c>
      <c r="G1952" s="54">
        <v>1.3</v>
      </c>
      <c r="H1952" s="53">
        <v>1.19</v>
      </c>
      <c r="I195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1.0924369747899161</v>
      </c>
    </row>
    <row r="1953" spans="1:9" hidden="1">
      <c r="A1953" s="50">
        <v>241328</v>
      </c>
      <c r="B1953" s="50" t="s">
        <v>1431</v>
      </c>
      <c r="C1953" s="50" t="s">
        <v>1432</v>
      </c>
      <c r="D1953" s="50" t="s">
        <v>1379</v>
      </c>
      <c r="E1953" s="50" t="s">
        <v>974</v>
      </c>
      <c r="F1953" s="51" t="s">
        <v>74</v>
      </c>
      <c r="G1953" s="52" t="s">
        <v>254</v>
      </c>
      <c r="H1953" s="52" t="s">
        <v>254</v>
      </c>
      <c r="I195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54" spans="1:9" hidden="1">
      <c r="A1954" s="50">
        <v>241329</v>
      </c>
      <c r="B1954" s="50" t="s">
        <v>1433</v>
      </c>
      <c r="C1954" s="50" t="s">
        <v>1434</v>
      </c>
      <c r="D1954" s="50" t="s">
        <v>1379</v>
      </c>
      <c r="E1954" s="50" t="s">
        <v>253</v>
      </c>
      <c r="F1954" s="51" t="s">
        <v>74</v>
      </c>
      <c r="G1954" s="53">
        <v>18.39</v>
      </c>
      <c r="H1954" s="53">
        <v>9.81</v>
      </c>
      <c r="I195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1.8746177370030581</v>
      </c>
    </row>
    <row r="1955" spans="1:9" hidden="1">
      <c r="A1955" s="50">
        <v>241330</v>
      </c>
      <c r="B1955" s="50" t="s">
        <v>1435</v>
      </c>
      <c r="C1955" s="50" t="s">
        <v>1436</v>
      </c>
      <c r="D1955" s="50" t="s">
        <v>1379</v>
      </c>
      <c r="E1955" s="50" t="s">
        <v>1428</v>
      </c>
      <c r="F1955" s="51" t="s">
        <v>74</v>
      </c>
      <c r="G1955" s="53">
        <v>1.61</v>
      </c>
      <c r="H1955" s="53">
        <v>1.38</v>
      </c>
      <c r="I195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1.1666666666666667</v>
      </c>
    </row>
    <row r="1956" spans="1:9" hidden="1">
      <c r="A1956" s="50">
        <v>241332</v>
      </c>
      <c r="B1956" s="50" t="s">
        <v>1437</v>
      </c>
      <c r="C1956" s="50" t="s">
        <v>1438</v>
      </c>
      <c r="D1956" s="50" t="s">
        <v>1379</v>
      </c>
      <c r="E1956" s="50" t="s">
        <v>974</v>
      </c>
      <c r="F1956" s="51" t="s">
        <v>74</v>
      </c>
      <c r="G1956" s="53">
        <v>1.17</v>
      </c>
      <c r="H1956" s="53">
        <v>0.77</v>
      </c>
      <c r="I195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1.5194805194805194</v>
      </c>
    </row>
    <row r="1957" spans="1:9" hidden="1">
      <c r="A1957" s="50">
        <v>241333</v>
      </c>
      <c r="B1957" s="50" t="s">
        <v>1439</v>
      </c>
      <c r="C1957" s="50" t="s">
        <v>1440</v>
      </c>
      <c r="D1957" s="50" t="s">
        <v>1379</v>
      </c>
      <c r="E1957" s="50" t="s">
        <v>997</v>
      </c>
      <c r="F1957" s="51" t="s">
        <v>74</v>
      </c>
      <c r="G1957" s="52" t="s">
        <v>254</v>
      </c>
      <c r="H1957" s="52" t="s">
        <v>254</v>
      </c>
      <c r="I19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58" spans="1:9" hidden="1">
      <c r="A1958" s="50">
        <v>241334</v>
      </c>
      <c r="B1958" s="50" t="s">
        <v>1441</v>
      </c>
      <c r="C1958" s="50" t="s">
        <v>1442</v>
      </c>
      <c r="D1958" s="50" t="s">
        <v>1379</v>
      </c>
      <c r="E1958" s="50" t="s">
        <v>253</v>
      </c>
      <c r="F1958" s="51" t="s">
        <v>74</v>
      </c>
      <c r="G1958" s="53">
        <v>12.22</v>
      </c>
      <c r="H1958" s="53">
        <v>8.0500000000000007</v>
      </c>
      <c r="I195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1.5180124223602485</v>
      </c>
    </row>
    <row r="1959" spans="1:9" hidden="1">
      <c r="A1959" s="50">
        <v>241335</v>
      </c>
      <c r="B1959" s="50" t="s">
        <v>1443</v>
      </c>
      <c r="C1959" s="50" t="s">
        <v>1444</v>
      </c>
      <c r="D1959" s="50" t="s">
        <v>1379</v>
      </c>
      <c r="E1959" s="50" t="s">
        <v>892</v>
      </c>
      <c r="F1959" s="51" t="s">
        <v>74</v>
      </c>
      <c r="G1959" s="52" t="s">
        <v>254</v>
      </c>
      <c r="H1959" s="52" t="s">
        <v>254</v>
      </c>
      <c r="I19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60" spans="1:9" hidden="1">
      <c r="A1960" s="50">
        <v>241336</v>
      </c>
      <c r="B1960" s="50" t="s">
        <v>1445</v>
      </c>
      <c r="C1960" s="50" t="s">
        <v>1446</v>
      </c>
      <c r="D1960" s="50" t="s">
        <v>1379</v>
      </c>
      <c r="E1960" s="50" t="s">
        <v>253</v>
      </c>
      <c r="F1960" s="51" t="s">
        <v>74</v>
      </c>
      <c r="G1960" s="52" t="s">
        <v>254</v>
      </c>
      <c r="H1960" s="52" t="s">
        <v>254</v>
      </c>
      <c r="I19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61" spans="1:9" hidden="1">
      <c r="A1961" s="50">
        <v>241337</v>
      </c>
      <c r="B1961" s="50" t="s">
        <v>1447</v>
      </c>
      <c r="C1961" s="50" t="s">
        <v>379</v>
      </c>
      <c r="D1961" s="50" t="s">
        <v>1379</v>
      </c>
      <c r="E1961" s="50" t="s">
        <v>253</v>
      </c>
      <c r="F1961" s="51" t="s">
        <v>74</v>
      </c>
      <c r="G1961" s="52" t="s">
        <v>254</v>
      </c>
      <c r="H1961" s="52" t="s">
        <v>254</v>
      </c>
      <c r="I19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62" spans="1:9" hidden="1">
      <c r="A1962" s="50">
        <v>241338</v>
      </c>
      <c r="B1962" s="50" t="s">
        <v>1448</v>
      </c>
      <c r="C1962" s="50" t="s">
        <v>954</v>
      </c>
      <c r="D1962" s="50" t="s">
        <v>1379</v>
      </c>
      <c r="E1962" s="50" t="s">
        <v>997</v>
      </c>
      <c r="F1962" s="51" t="s">
        <v>74</v>
      </c>
      <c r="G1962" s="52" t="s">
        <v>254</v>
      </c>
      <c r="H1962" s="52" t="s">
        <v>254</v>
      </c>
      <c r="I19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63" spans="1:9" hidden="1">
      <c r="A1963" s="50">
        <v>241339</v>
      </c>
      <c r="B1963" s="50" t="s">
        <v>1449</v>
      </c>
      <c r="C1963" s="50" t="s">
        <v>1450</v>
      </c>
      <c r="D1963" s="50" t="s">
        <v>1379</v>
      </c>
      <c r="E1963" s="50" t="s">
        <v>253</v>
      </c>
      <c r="F1963" s="51" t="s">
        <v>74</v>
      </c>
      <c r="G1963" s="52" t="s">
        <v>254</v>
      </c>
      <c r="H1963" s="52" t="s">
        <v>254</v>
      </c>
      <c r="I19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64" spans="1:9" hidden="1">
      <c r="A1964" s="50">
        <v>241340</v>
      </c>
      <c r="B1964" s="50" t="s">
        <v>1451</v>
      </c>
      <c r="C1964" s="50" t="s">
        <v>1452</v>
      </c>
      <c r="D1964" s="50" t="s">
        <v>1379</v>
      </c>
      <c r="E1964" s="50" t="s">
        <v>669</v>
      </c>
      <c r="F1964" s="51" t="s">
        <v>74</v>
      </c>
      <c r="G1964" s="52" t="s">
        <v>254</v>
      </c>
      <c r="H1964" s="52" t="s">
        <v>254</v>
      </c>
      <c r="I19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65" spans="1:9" hidden="1">
      <c r="A1965" s="50">
        <v>241341</v>
      </c>
      <c r="B1965" s="50" t="s">
        <v>1453</v>
      </c>
      <c r="C1965" s="50" t="s">
        <v>1454</v>
      </c>
      <c r="D1965" s="50" t="s">
        <v>1379</v>
      </c>
      <c r="E1965" s="50" t="s">
        <v>253</v>
      </c>
      <c r="F1965" s="51" t="s">
        <v>74</v>
      </c>
      <c r="G1965" s="52" t="s">
        <v>254</v>
      </c>
      <c r="H1965" s="52" t="s">
        <v>254</v>
      </c>
      <c r="I19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66" spans="1:9" hidden="1">
      <c r="A1966" s="50">
        <v>241342</v>
      </c>
      <c r="B1966" s="50" t="s">
        <v>1455</v>
      </c>
      <c r="C1966" s="50" t="s">
        <v>1456</v>
      </c>
      <c r="D1966" s="50" t="s">
        <v>1379</v>
      </c>
      <c r="E1966" s="50" t="s">
        <v>974</v>
      </c>
      <c r="F1966" s="51" t="s">
        <v>74</v>
      </c>
      <c r="G1966" s="53">
        <v>2.09</v>
      </c>
      <c r="H1966" s="53">
        <v>1.59</v>
      </c>
      <c r="I196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1.3144654088050314</v>
      </c>
    </row>
    <row r="1967" spans="1:9" hidden="1">
      <c r="A1967" s="50">
        <v>241344</v>
      </c>
      <c r="B1967" s="50" t="s">
        <v>1457</v>
      </c>
      <c r="C1967" s="50" t="s">
        <v>1458</v>
      </c>
      <c r="D1967" s="50" t="s">
        <v>1379</v>
      </c>
      <c r="E1967" s="50" t="s">
        <v>253</v>
      </c>
      <c r="F1967" s="51" t="s">
        <v>74</v>
      </c>
      <c r="G1967" s="53">
        <v>1.03</v>
      </c>
      <c r="H1967" s="53">
        <v>0.75</v>
      </c>
      <c r="I196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1.3733333333333333</v>
      </c>
    </row>
    <row r="1968" spans="1:9" hidden="1">
      <c r="A1968" s="50">
        <v>241345</v>
      </c>
      <c r="B1968" s="50" t="s">
        <v>1459</v>
      </c>
      <c r="C1968" s="50" t="s">
        <v>1460</v>
      </c>
      <c r="D1968" s="50" t="s">
        <v>1379</v>
      </c>
      <c r="E1968" s="50" t="s">
        <v>997</v>
      </c>
      <c r="F1968" s="51" t="s">
        <v>74</v>
      </c>
      <c r="G1968" s="53">
        <v>2.4900000000000002</v>
      </c>
      <c r="H1968" s="53">
        <v>1.61</v>
      </c>
      <c r="I196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1.5465838509316772</v>
      </c>
    </row>
    <row r="1969" spans="1:9" hidden="1">
      <c r="A1969" s="50">
        <v>241346</v>
      </c>
      <c r="B1969" s="50" t="s">
        <v>1461</v>
      </c>
      <c r="C1969" s="50" t="s">
        <v>1462</v>
      </c>
      <c r="D1969" s="50" t="s">
        <v>1379</v>
      </c>
      <c r="E1969" s="50" t="s">
        <v>997</v>
      </c>
      <c r="F1969" s="51" t="s">
        <v>74</v>
      </c>
      <c r="G1969" s="53">
        <v>0.13</v>
      </c>
      <c r="H1969" s="53">
        <v>0.14000000000000001</v>
      </c>
      <c r="I196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0.92857142857142849</v>
      </c>
    </row>
    <row r="1970" spans="1:9" hidden="1">
      <c r="A1970" s="50">
        <v>241347</v>
      </c>
      <c r="B1970" s="50" t="s">
        <v>1463</v>
      </c>
      <c r="C1970" s="50" t="s">
        <v>1464</v>
      </c>
      <c r="D1970" s="50" t="s">
        <v>1379</v>
      </c>
      <c r="E1970" s="50" t="s">
        <v>974</v>
      </c>
      <c r="F1970" s="51" t="s">
        <v>74</v>
      </c>
      <c r="G1970" s="53">
        <v>1.27</v>
      </c>
      <c r="H1970" s="54">
        <v>0.8</v>
      </c>
      <c r="I197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1.5874999999999999</v>
      </c>
    </row>
    <row r="1971" spans="1:9" hidden="1">
      <c r="A1971" s="50">
        <v>241348</v>
      </c>
      <c r="B1971" s="50" t="s">
        <v>1465</v>
      </c>
      <c r="C1971" s="50" t="s">
        <v>1466</v>
      </c>
      <c r="D1971" s="50" t="s">
        <v>1379</v>
      </c>
      <c r="E1971" s="50" t="s">
        <v>915</v>
      </c>
      <c r="F1971" s="51" t="s">
        <v>74</v>
      </c>
      <c r="G1971" s="53">
        <v>0.69</v>
      </c>
      <c r="H1971" s="53">
        <v>0.43</v>
      </c>
      <c r="I197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1.6046511627906976</v>
      </c>
    </row>
    <row r="1972" spans="1:9" hidden="1">
      <c r="A1972" s="50">
        <v>241349</v>
      </c>
      <c r="B1972" s="50" t="s">
        <v>1467</v>
      </c>
      <c r="C1972" s="50" t="s">
        <v>1468</v>
      </c>
      <c r="D1972" s="50" t="s">
        <v>1379</v>
      </c>
      <c r="E1972" s="50" t="s">
        <v>1428</v>
      </c>
      <c r="F1972" s="51" t="s">
        <v>74</v>
      </c>
      <c r="G1972" s="53">
        <v>0.96</v>
      </c>
      <c r="H1972" s="53">
        <v>0.84</v>
      </c>
      <c r="I197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1.1428571428571428</v>
      </c>
    </row>
    <row r="1973" spans="1:9" hidden="1">
      <c r="A1973" s="50">
        <v>241350</v>
      </c>
      <c r="B1973" s="50" t="s">
        <v>1469</v>
      </c>
      <c r="C1973" s="50" t="s">
        <v>1470</v>
      </c>
      <c r="D1973" s="50" t="s">
        <v>1379</v>
      </c>
      <c r="E1973" s="50" t="s">
        <v>669</v>
      </c>
      <c r="F1973" s="51" t="s">
        <v>74</v>
      </c>
      <c r="G1973" s="53">
        <v>0.27</v>
      </c>
      <c r="H1973" s="53">
        <v>0.27</v>
      </c>
      <c r="I197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v>
      </c>
    </row>
    <row r="1974" spans="1:9" hidden="1">
      <c r="A1974" s="50">
        <v>241351</v>
      </c>
      <c r="B1974" s="50" t="s">
        <v>1471</v>
      </c>
      <c r="C1974" s="50" t="s">
        <v>1472</v>
      </c>
      <c r="D1974" s="50" t="s">
        <v>1379</v>
      </c>
      <c r="E1974" s="50" t="s">
        <v>1428</v>
      </c>
      <c r="F1974" s="51" t="s">
        <v>74</v>
      </c>
      <c r="G1974" s="52" t="s">
        <v>254</v>
      </c>
      <c r="H1974" s="52" t="s">
        <v>254</v>
      </c>
      <c r="I19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75" spans="1:9" hidden="1">
      <c r="A1975" s="50">
        <v>241353</v>
      </c>
      <c r="B1975" s="50" t="s">
        <v>1473</v>
      </c>
      <c r="C1975" s="50" t="s">
        <v>1474</v>
      </c>
      <c r="D1975" s="50" t="s">
        <v>1379</v>
      </c>
      <c r="E1975" s="50" t="s">
        <v>1473</v>
      </c>
      <c r="F1975" s="51" t="s">
        <v>74</v>
      </c>
      <c r="G1975" s="53">
        <v>6.05</v>
      </c>
      <c r="H1975" s="53">
        <v>6.53</v>
      </c>
      <c r="I197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0.9264931087289433</v>
      </c>
    </row>
    <row r="1976" spans="1:9" hidden="1">
      <c r="A1976" s="50">
        <v>241354</v>
      </c>
      <c r="B1976" s="50" t="s">
        <v>1475</v>
      </c>
      <c r="C1976" s="50" t="s">
        <v>1476</v>
      </c>
      <c r="D1976" s="50" t="s">
        <v>1379</v>
      </c>
      <c r="E1976" s="50" t="s">
        <v>253</v>
      </c>
      <c r="F1976" s="51" t="s">
        <v>74</v>
      </c>
      <c r="G1976" s="53">
        <v>6.26</v>
      </c>
      <c r="H1976" s="53">
        <v>3.76</v>
      </c>
      <c r="I197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1.6648936170212767</v>
      </c>
    </row>
    <row r="1977" spans="1:9" hidden="1">
      <c r="A1977" s="50">
        <v>241355</v>
      </c>
      <c r="B1977" s="50" t="s">
        <v>1477</v>
      </c>
      <c r="C1977" s="50" t="s">
        <v>1478</v>
      </c>
      <c r="D1977" s="50" t="s">
        <v>1379</v>
      </c>
      <c r="E1977" s="50" t="s">
        <v>1392</v>
      </c>
      <c r="F1977" s="51" t="s">
        <v>74</v>
      </c>
      <c r="G1977" s="54">
        <v>12.9</v>
      </c>
      <c r="H1977" s="53">
        <v>8.49</v>
      </c>
      <c r="I197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1.5194346289752649</v>
      </c>
    </row>
    <row r="1978" spans="1:9" hidden="1">
      <c r="A1978" s="50">
        <v>241356</v>
      </c>
      <c r="B1978" s="50" t="s">
        <v>1479</v>
      </c>
      <c r="C1978" s="50" t="s">
        <v>1480</v>
      </c>
      <c r="D1978" s="50" t="s">
        <v>1379</v>
      </c>
      <c r="E1978" s="50" t="s">
        <v>253</v>
      </c>
      <c r="F1978" s="51" t="s">
        <v>74</v>
      </c>
      <c r="G1978" s="53">
        <v>0.76</v>
      </c>
      <c r="H1978" s="53">
        <v>0.86</v>
      </c>
      <c r="I197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0.88372093023255816</v>
      </c>
    </row>
    <row r="1979" spans="1:9" hidden="1">
      <c r="A1979" s="50">
        <v>241357</v>
      </c>
      <c r="B1979" s="50" t="s">
        <v>1481</v>
      </c>
      <c r="C1979" s="50" t="s">
        <v>1482</v>
      </c>
      <c r="D1979" s="50" t="s">
        <v>1379</v>
      </c>
      <c r="E1979" s="50" t="s">
        <v>669</v>
      </c>
      <c r="F1979" s="51" t="s">
        <v>74</v>
      </c>
      <c r="G1979" s="53">
        <v>0.27</v>
      </c>
      <c r="H1979" s="53">
        <v>0.23</v>
      </c>
      <c r="I197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1.173913043478261</v>
      </c>
    </row>
    <row r="1980" spans="1:9" hidden="1">
      <c r="A1980" s="50">
        <v>241358</v>
      </c>
      <c r="B1980" s="50" t="s">
        <v>1483</v>
      </c>
      <c r="C1980" s="50" t="s">
        <v>1484</v>
      </c>
      <c r="D1980" s="50" t="s">
        <v>1379</v>
      </c>
      <c r="E1980" s="50" t="s">
        <v>253</v>
      </c>
      <c r="F1980" s="51" t="s">
        <v>74</v>
      </c>
      <c r="G1980" s="52" t="s">
        <v>254</v>
      </c>
      <c r="H1980" s="52" t="s">
        <v>254</v>
      </c>
      <c r="I19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81" spans="1:9" hidden="1">
      <c r="A1981" s="50">
        <v>241359</v>
      </c>
      <c r="B1981" s="50" t="s">
        <v>1485</v>
      </c>
      <c r="C1981" s="50" t="s">
        <v>1486</v>
      </c>
      <c r="D1981" s="50" t="s">
        <v>1379</v>
      </c>
      <c r="E1981" s="50" t="s">
        <v>915</v>
      </c>
      <c r="F1981" s="51" t="s">
        <v>74</v>
      </c>
      <c r="G1981" s="53">
        <v>16.54</v>
      </c>
      <c r="H1981" s="53">
        <v>8.66</v>
      </c>
      <c r="I198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1.9099307159353347</v>
      </c>
    </row>
    <row r="1982" spans="1:9" hidden="1">
      <c r="A1982" s="50">
        <v>241360</v>
      </c>
      <c r="B1982" s="50" t="s">
        <v>1487</v>
      </c>
      <c r="C1982" s="50" t="s">
        <v>1488</v>
      </c>
      <c r="D1982" s="50" t="s">
        <v>1379</v>
      </c>
      <c r="E1982" s="50" t="s">
        <v>669</v>
      </c>
      <c r="F1982" s="51" t="s">
        <v>74</v>
      </c>
      <c r="G1982" s="53">
        <v>0.36</v>
      </c>
      <c r="H1982" s="53">
        <v>0.38</v>
      </c>
      <c r="I198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0.94736842105263153</v>
      </c>
    </row>
    <row r="1983" spans="1:9" hidden="1">
      <c r="A1983" s="50">
        <v>241361</v>
      </c>
      <c r="B1983" s="50" t="s">
        <v>1489</v>
      </c>
      <c r="C1983" s="50" t="s">
        <v>1490</v>
      </c>
      <c r="D1983" s="50" t="s">
        <v>1379</v>
      </c>
      <c r="E1983" s="50" t="s">
        <v>997</v>
      </c>
      <c r="F1983" s="51" t="s">
        <v>74</v>
      </c>
      <c r="G1983" s="54">
        <v>1.5</v>
      </c>
      <c r="H1983" s="53">
        <v>1.39</v>
      </c>
      <c r="I198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1.0791366906474822</v>
      </c>
    </row>
    <row r="1984" spans="1:9" hidden="1">
      <c r="A1984" s="50">
        <v>241362</v>
      </c>
      <c r="B1984" s="50" t="s">
        <v>1491</v>
      </c>
      <c r="C1984" s="50" t="s">
        <v>690</v>
      </c>
      <c r="D1984" s="50" t="s">
        <v>1379</v>
      </c>
      <c r="E1984" s="50" t="s">
        <v>1428</v>
      </c>
      <c r="F1984" s="51" t="s">
        <v>74</v>
      </c>
      <c r="G1984" s="53">
        <v>4.8600000000000003</v>
      </c>
      <c r="H1984" s="54">
        <v>4.3</v>
      </c>
      <c r="I198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1.1302325581395349</v>
      </c>
    </row>
    <row r="1985" spans="1:9" hidden="1">
      <c r="A1985" s="50">
        <v>241363</v>
      </c>
      <c r="B1985" s="50" t="s">
        <v>1492</v>
      </c>
      <c r="C1985" s="50" t="s">
        <v>1493</v>
      </c>
      <c r="D1985" s="50" t="s">
        <v>1379</v>
      </c>
      <c r="E1985" s="50" t="s">
        <v>253</v>
      </c>
      <c r="F1985" s="51" t="s">
        <v>74</v>
      </c>
      <c r="G1985" s="53">
        <v>6.23</v>
      </c>
      <c r="H1985" s="53">
        <v>4.58</v>
      </c>
      <c r="I198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1.3602620087336246</v>
      </c>
    </row>
    <row r="1986" spans="1:9" hidden="1">
      <c r="A1986" s="50">
        <v>241364</v>
      </c>
      <c r="B1986" s="50" t="s">
        <v>1494</v>
      </c>
      <c r="C1986" s="50" t="s">
        <v>1495</v>
      </c>
      <c r="D1986" s="50" t="s">
        <v>1379</v>
      </c>
      <c r="E1986" s="50" t="s">
        <v>253</v>
      </c>
      <c r="F1986" s="51" t="s">
        <v>74</v>
      </c>
      <c r="G1986" s="53">
        <v>3.58</v>
      </c>
      <c r="H1986" s="53">
        <v>2.15</v>
      </c>
      <c r="I198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1.6651162790697676</v>
      </c>
    </row>
    <row r="1987" spans="1:9" hidden="1">
      <c r="A1987" s="50">
        <v>241365</v>
      </c>
      <c r="B1987" s="50" t="s">
        <v>1496</v>
      </c>
      <c r="C1987" s="50" t="s">
        <v>297</v>
      </c>
      <c r="D1987" s="50" t="s">
        <v>1379</v>
      </c>
      <c r="E1987" s="50" t="s">
        <v>253</v>
      </c>
      <c r="F1987" s="51" t="s">
        <v>74</v>
      </c>
      <c r="G1987" s="53">
        <v>0.62</v>
      </c>
      <c r="H1987" s="53">
        <v>0.56000000000000005</v>
      </c>
      <c r="I198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1.107142857142857</v>
      </c>
    </row>
    <row r="1988" spans="1:9" hidden="1">
      <c r="A1988" s="50">
        <v>241366</v>
      </c>
      <c r="B1988" s="50" t="s">
        <v>1497</v>
      </c>
      <c r="C1988" s="50" t="s">
        <v>789</v>
      </c>
      <c r="D1988" s="50" t="s">
        <v>1379</v>
      </c>
      <c r="E1988" s="50" t="s">
        <v>253</v>
      </c>
      <c r="F1988" s="51" t="s">
        <v>74</v>
      </c>
      <c r="G1988" s="53">
        <v>4.54</v>
      </c>
      <c r="H1988" s="53">
        <v>3.79</v>
      </c>
      <c r="I198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1.1978891820580475</v>
      </c>
    </row>
    <row r="1989" spans="1:9" hidden="1">
      <c r="A1989" s="50">
        <v>241367</v>
      </c>
      <c r="B1989" s="50" t="s">
        <v>1498</v>
      </c>
      <c r="C1989" s="50" t="s">
        <v>1499</v>
      </c>
      <c r="D1989" s="50" t="s">
        <v>1379</v>
      </c>
      <c r="E1989" s="50" t="s">
        <v>253</v>
      </c>
      <c r="F1989" s="51" t="s">
        <v>74</v>
      </c>
      <c r="G1989" s="53">
        <v>16.82</v>
      </c>
      <c r="H1989" s="53">
        <v>11.17</v>
      </c>
      <c r="I198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1.5058191584601612</v>
      </c>
    </row>
    <row r="1990" spans="1:9" hidden="1">
      <c r="A1990" s="50">
        <v>241368</v>
      </c>
      <c r="B1990" s="50" t="s">
        <v>1500</v>
      </c>
      <c r="C1990" s="50" t="s">
        <v>1501</v>
      </c>
      <c r="D1990" s="50" t="s">
        <v>1379</v>
      </c>
      <c r="E1990" s="50" t="s">
        <v>1428</v>
      </c>
      <c r="F1990" s="51" t="s">
        <v>74</v>
      </c>
      <c r="G1990" s="53">
        <v>2.2200000000000002</v>
      </c>
      <c r="H1990" s="53">
        <v>1.76</v>
      </c>
      <c r="I199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1.2613636363636365</v>
      </c>
    </row>
    <row r="1991" spans="1:9" hidden="1">
      <c r="A1991" s="50">
        <v>241369</v>
      </c>
      <c r="B1991" s="50" t="s">
        <v>1502</v>
      </c>
      <c r="C1991" s="50" t="s">
        <v>1503</v>
      </c>
      <c r="D1991" s="50" t="s">
        <v>1379</v>
      </c>
      <c r="E1991" s="50" t="s">
        <v>253</v>
      </c>
      <c r="F1991" s="51" t="s">
        <v>74</v>
      </c>
      <c r="G1991" s="53">
        <v>5.91</v>
      </c>
      <c r="H1991" s="53">
        <v>3.59</v>
      </c>
      <c r="I199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1.6462395543175488</v>
      </c>
    </row>
    <row r="1992" spans="1:9" hidden="1">
      <c r="A1992" s="50">
        <v>241370</v>
      </c>
      <c r="B1992" s="50" t="s">
        <v>1504</v>
      </c>
      <c r="C1992" s="50" t="s">
        <v>1505</v>
      </c>
      <c r="D1992" s="50" t="s">
        <v>1379</v>
      </c>
      <c r="E1992" s="50" t="s">
        <v>375</v>
      </c>
      <c r="F1992" s="51" t="s">
        <v>74</v>
      </c>
      <c r="G1992" s="53">
        <v>13.32</v>
      </c>
      <c r="H1992" s="53">
        <v>9.1300000000000008</v>
      </c>
      <c r="I199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1.4589266155531215</v>
      </c>
    </row>
    <row r="1993" spans="1:9" hidden="1">
      <c r="A1993" s="50">
        <v>241371</v>
      </c>
      <c r="B1993" s="50" t="s">
        <v>1506</v>
      </c>
      <c r="C1993" s="50" t="s">
        <v>1507</v>
      </c>
      <c r="D1993" s="50" t="s">
        <v>1379</v>
      </c>
      <c r="E1993" s="50" t="s">
        <v>974</v>
      </c>
      <c r="F1993" s="51" t="s">
        <v>74</v>
      </c>
      <c r="G1993" s="53">
        <v>2.2200000000000002</v>
      </c>
      <c r="H1993" s="53">
        <v>1.46</v>
      </c>
      <c r="I199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1.5205479452054795</v>
      </c>
    </row>
    <row r="1994" spans="1:9" hidden="1">
      <c r="A1994" s="50">
        <v>241372</v>
      </c>
      <c r="B1994" s="50" t="s">
        <v>1508</v>
      </c>
      <c r="C1994" s="50" t="s">
        <v>545</v>
      </c>
      <c r="D1994" s="50" t="s">
        <v>1379</v>
      </c>
      <c r="E1994" s="50" t="s">
        <v>253</v>
      </c>
      <c r="F1994" s="51" t="s">
        <v>74</v>
      </c>
      <c r="G1994" s="52" t="s">
        <v>254</v>
      </c>
      <c r="H1994" s="52" t="s">
        <v>254</v>
      </c>
      <c r="I199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1995" spans="1:9" hidden="1">
      <c r="A1995" s="50">
        <v>241373</v>
      </c>
      <c r="B1995" s="50" t="s">
        <v>1509</v>
      </c>
      <c r="C1995" s="50" t="s">
        <v>1510</v>
      </c>
      <c r="D1995" s="50" t="s">
        <v>1379</v>
      </c>
      <c r="E1995" s="50" t="s">
        <v>974</v>
      </c>
      <c r="F1995" s="51" t="s">
        <v>74</v>
      </c>
      <c r="G1995" s="53">
        <v>2.39</v>
      </c>
      <c r="H1995" s="53">
        <v>1.75</v>
      </c>
      <c r="I199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1.3657142857142859</v>
      </c>
    </row>
    <row r="1996" spans="1:9" hidden="1">
      <c r="A1996" s="50">
        <v>241374</v>
      </c>
      <c r="B1996" s="50" t="s">
        <v>1511</v>
      </c>
      <c r="C1996" s="50" t="s">
        <v>1512</v>
      </c>
      <c r="D1996" s="50" t="s">
        <v>1379</v>
      </c>
      <c r="E1996" s="50" t="s">
        <v>915</v>
      </c>
      <c r="F1996" s="51" t="s">
        <v>74</v>
      </c>
      <c r="G1996" s="53">
        <v>2.13</v>
      </c>
      <c r="H1996" s="53">
        <v>1.95</v>
      </c>
      <c r="I199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1.0923076923076922</v>
      </c>
    </row>
    <row r="1997" spans="1:9" hidden="1">
      <c r="A1997" s="50">
        <v>241375</v>
      </c>
      <c r="B1997" s="50" t="s">
        <v>1513</v>
      </c>
      <c r="C1997" s="50" t="s">
        <v>1514</v>
      </c>
      <c r="D1997" s="50" t="s">
        <v>1379</v>
      </c>
      <c r="E1997" s="50" t="s">
        <v>1400</v>
      </c>
      <c r="F1997" s="51" t="s">
        <v>74</v>
      </c>
      <c r="G1997" s="54">
        <v>1.3</v>
      </c>
      <c r="H1997" s="53">
        <v>0.92</v>
      </c>
      <c r="I199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1.4130434782608696</v>
      </c>
    </row>
    <row r="1998" spans="1:9" hidden="1">
      <c r="A1998" s="50">
        <v>241376</v>
      </c>
      <c r="B1998" s="50" t="s">
        <v>1515</v>
      </c>
      <c r="C1998" s="50" t="s">
        <v>1516</v>
      </c>
      <c r="D1998" s="50" t="s">
        <v>1379</v>
      </c>
      <c r="E1998" s="50" t="s">
        <v>253</v>
      </c>
      <c r="F1998" s="51" t="s">
        <v>74</v>
      </c>
      <c r="G1998" s="53">
        <v>2.16</v>
      </c>
      <c r="H1998" s="54">
        <v>1.5</v>
      </c>
      <c r="I199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1.4400000000000002</v>
      </c>
    </row>
    <row r="1999" spans="1:9" hidden="1">
      <c r="A1999" s="50">
        <v>241377</v>
      </c>
      <c r="B1999" s="50" t="s">
        <v>1517</v>
      </c>
      <c r="C1999" s="50" t="s">
        <v>1518</v>
      </c>
      <c r="D1999" s="50" t="s">
        <v>1379</v>
      </c>
      <c r="E1999" s="50" t="s">
        <v>375</v>
      </c>
      <c r="F1999" s="51" t="s">
        <v>74</v>
      </c>
      <c r="G1999" s="52" t="s">
        <v>254</v>
      </c>
      <c r="H1999" s="52" t="s">
        <v>254</v>
      </c>
      <c r="I199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00" spans="1:9" hidden="1">
      <c r="A2000" s="50">
        <v>241378</v>
      </c>
      <c r="B2000" s="50" t="s">
        <v>1519</v>
      </c>
      <c r="C2000" s="50" t="s">
        <v>1520</v>
      </c>
      <c r="D2000" s="50" t="s">
        <v>1379</v>
      </c>
      <c r="E2000" s="50" t="s">
        <v>1521</v>
      </c>
      <c r="F2000" s="51" t="s">
        <v>74</v>
      </c>
      <c r="G2000" s="53">
        <v>5.82</v>
      </c>
      <c r="H2000" s="53">
        <v>4.93</v>
      </c>
      <c r="I200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1.1805273833671401</v>
      </c>
    </row>
    <row r="2001" spans="1:9" hidden="1">
      <c r="A2001" s="50">
        <v>241379</v>
      </c>
      <c r="B2001" s="50" t="s">
        <v>1522</v>
      </c>
      <c r="C2001" s="50" t="s">
        <v>1523</v>
      </c>
      <c r="D2001" s="50" t="s">
        <v>1379</v>
      </c>
      <c r="E2001" s="50" t="s">
        <v>1524</v>
      </c>
      <c r="F2001" s="51" t="s">
        <v>74</v>
      </c>
      <c r="G2001" s="52" t="s">
        <v>254</v>
      </c>
      <c r="H2001" s="52" t="s">
        <v>254</v>
      </c>
      <c r="I200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02" spans="1:9" hidden="1">
      <c r="A2002" s="50">
        <v>241380</v>
      </c>
      <c r="B2002" s="50" t="s">
        <v>1525</v>
      </c>
      <c r="C2002" s="50" t="s">
        <v>1526</v>
      </c>
      <c r="D2002" s="50" t="s">
        <v>1379</v>
      </c>
      <c r="E2002" s="50" t="s">
        <v>375</v>
      </c>
      <c r="F2002" s="51" t="s">
        <v>74</v>
      </c>
      <c r="G2002" s="53">
        <v>8.98</v>
      </c>
      <c r="H2002" s="53">
        <v>4.74</v>
      </c>
      <c r="I200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1.8945147679324894</v>
      </c>
    </row>
    <row r="2003" spans="1:9" hidden="1">
      <c r="A2003" s="50">
        <v>241381</v>
      </c>
      <c r="B2003" s="50" t="s">
        <v>1527</v>
      </c>
      <c r="C2003" s="50" t="s">
        <v>1528</v>
      </c>
      <c r="D2003" s="50" t="s">
        <v>1379</v>
      </c>
      <c r="E2003" s="50" t="s">
        <v>974</v>
      </c>
      <c r="F2003" s="51" t="s">
        <v>74</v>
      </c>
      <c r="G2003" s="53">
        <v>5.89</v>
      </c>
      <c r="H2003" s="53">
        <v>3.82</v>
      </c>
      <c r="I200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1.5418848167539267</v>
      </c>
    </row>
    <row r="2004" spans="1:9">
      <c r="A2004" s="332"/>
      <c r="B2004" s="332"/>
      <c r="C2004" s="332"/>
      <c r="D2004" s="332"/>
      <c r="E2004" s="332"/>
      <c r="F2004" s="333"/>
      <c r="G2004" s="334"/>
      <c r="H2004" s="334"/>
      <c r="I2004" s="389" t="str">
        <f>IFERROR(Table2[[#This Row],[Total private allowed amount for facility inpatient and outpatient services ($ millions) (required)]]/Table2[[#This Row],[Simulated Medicare allowed amount for facility inpatient and outpatient services ($ millions) (required)]],"")</f>
        <v/>
      </c>
    </row>
    <row r="2005" spans="1:9">
      <c r="A2005" s="332"/>
      <c r="B2005" s="332"/>
      <c r="C2005" s="332"/>
      <c r="D2005" s="332"/>
      <c r="E2005" s="332"/>
      <c r="F2005" s="333"/>
      <c r="G2005" s="336"/>
      <c r="H2005" s="336"/>
      <c r="I2005" s="389" t="str">
        <f>IFERROR(Table2[[#This Row],[Total private allowed amount for facility inpatient and outpatient services ($ millions) (required)]]/Table2[[#This Row],[Simulated Medicare allowed amount for facility inpatient and outpatient services ($ millions) (required)]],"")</f>
        <v/>
      </c>
    </row>
    <row r="2006" spans="1:9">
      <c r="A2006" s="332"/>
      <c r="B2006" s="332"/>
      <c r="C2006" s="332"/>
      <c r="D2006" s="332"/>
      <c r="E2006" s="332"/>
      <c r="F2006" s="333"/>
      <c r="G2006" s="334"/>
      <c r="H2006" s="334"/>
      <c r="I2006" s="389" t="str">
        <f>IFERROR(Table2[[#This Row],[Total private allowed amount for facility inpatient and outpatient services ($ millions) (required)]]/Table2[[#This Row],[Simulated Medicare allowed amount for facility inpatient and outpatient services ($ millions) (required)]],"")</f>
        <v/>
      </c>
    </row>
    <row r="2007" spans="1:9">
      <c r="A2007" s="332"/>
      <c r="B2007" s="332"/>
      <c r="C2007" s="332"/>
      <c r="D2007" s="332"/>
      <c r="E2007" s="332"/>
      <c r="F2007" s="333"/>
      <c r="G2007" s="334"/>
      <c r="H2007" s="334"/>
      <c r="I2007" s="389" t="str">
        <f>IFERROR(Table2[[#This Row],[Total private allowed amount for facility inpatient and outpatient services ($ millions) (required)]]/Table2[[#This Row],[Simulated Medicare allowed amount for facility inpatient and outpatient services ($ millions) (required)]],"")</f>
        <v/>
      </c>
    </row>
    <row r="2008" spans="1:9">
      <c r="A2008" s="332"/>
      <c r="B2008" s="332"/>
      <c r="C2008" s="332"/>
      <c r="D2008" s="332"/>
      <c r="E2008" s="332"/>
      <c r="F2008" s="333"/>
      <c r="G2008" s="334"/>
      <c r="H2008" s="334"/>
      <c r="I2008" s="389" t="str">
        <f>IFERROR(Table2[[#This Row],[Total private allowed amount for facility inpatient and outpatient services ($ millions) (required)]]/Table2[[#This Row],[Simulated Medicare allowed amount for facility inpatient and outpatient services ($ millions) (required)]],"")</f>
        <v/>
      </c>
    </row>
    <row r="2009" spans="1:9">
      <c r="A2009" s="332"/>
      <c r="B2009" s="332"/>
      <c r="C2009" s="332"/>
      <c r="D2009" s="332"/>
      <c r="E2009" s="332"/>
      <c r="F2009" s="333"/>
      <c r="G2009" s="334"/>
      <c r="H2009" s="334"/>
      <c r="I2009" s="389" t="str">
        <f>IFERROR(Table2[[#This Row],[Total private allowed amount for facility inpatient and outpatient services ($ millions) (required)]]/Table2[[#This Row],[Simulated Medicare allowed amount for facility inpatient and outpatient services ($ millions) (required)]],"")</f>
        <v/>
      </c>
    </row>
    <row r="2010" spans="1:9">
      <c r="A2010" s="332"/>
      <c r="B2010" s="332"/>
      <c r="C2010" s="332"/>
      <c r="D2010" s="332"/>
      <c r="E2010" s="332"/>
      <c r="F2010" s="333"/>
      <c r="G2010" s="336"/>
      <c r="H2010" s="336"/>
      <c r="I2010" s="389" t="str">
        <f>IFERROR(Table2[[#This Row],[Total private allowed amount for facility inpatient and outpatient services ($ millions) (required)]]/Table2[[#This Row],[Simulated Medicare allowed amount for facility inpatient and outpatient services ($ millions) (required)]],"")</f>
        <v/>
      </c>
    </row>
    <row r="2011" spans="1:9">
      <c r="A2011" s="332"/>
      <c r="B2011" s="332"/>
      <c r="C2011" s="332"/>
      <c r="D2011" s="332"/>
      <c r="E2011" s="332"/>
      <c r="F2011" s="333"/>
      <c r="G2011" s="336"/>
      <c r="H2011" s="336"/>
      <c r="I2011" s="389" t="str">
        <f>IFERROR(Table2[[#This Row],[Total private allowed amount for facility inpatient and outpatient services ($ millions) (required)]]/Table2[[#This Row],[Simulated Medicare allowed amount for facility inpatient and outpatient services ($ millions) (required)]],"")</f>
        <v/>
      </c>
    </row>
    <row r="2012" spans="1:9">
      <c r="A2012" s="332"/>
      <c r="B2012" s="332"/>
      <c r="C2012" s="332"/>
      <c r="D2012" s="332"/>
      <c r="E2012" s="332"/>
      <c r="F2012" s="333"/>
      <c r="G2012" s="336"/>
      <c r="H2012" s="336"/>
      <c r="I2012" s="389" t="str">
        <f>IFERROR(Table2[[#This Row],[Total private allowed amount for facility inpatient and outpatient services ($ millions) (required)]]/Table2[[#This Row],[Simulated Medicare allowed amount for facility inpatient and outpatient services ($ millions) (required)]],"")</f>
        <v/>
      </c>
    </row>
    <row r="2013" spans="1:9">
      <c r="A2013" s="332"/>
      <c r="B2013" s="332"/>
      <c r="C2013" s="332"/>
      <c r="D2013" s="332"/>
      <c r="E2013" s="332"/>
      <c r="F2013" s="333"/>
      <c r="G2013" s="334"/>
      <c r="H2013" s="334"/>
      <c r="I2013" s="389" t="str">
        <f>IFERROR(Table2[[#This Row],[Total private allowed amount for facility inpatient and outpatient services ($ millions) (required)]]/Table2[[#This Row],[Simulated Medicare allowed amount for facility inpatient and outpatient services ($ millions) (required)]],"")</f>
        <v/>
      </c>
    </row>
    <row r="2014" spans="1:9">
      <c r="A2014" s="332"/>
      <c r="B2014" s="332"/>
      <c r="C2014" s="332"/>
      <c r="D2014" s="332"/>
      <c r="E2014" s="332"/>
      <c r="F2014" s="333"/>
      <c r="G2014" s="336"/>
      <c r="H2014" s="336"/>
      <c r="I2014" s="389" t="str">
        <f>IFERROR(Table2[[#This Row],[Total private allowed amount for facility inpatient and outpatient services ($ millions) (required)]]/Table2[[#This Row],[Simulated Medicare allowed amount for facility inpatient and outpatient services ($ millions) (required)]],"")</f>
        <v/>
      </c>
    </row>
    <row r="2015" spans="1:9">
      <c r="A2015" s="332"/>
      <c r="B2015" s="332"/>
      <c r="C2015" s="332"/>
      <c r="D2015" s="332"/>
      <c r="E2015" s="332"/>
      <c r="F2015" s="333"/>
      <c r="G2015" s="335"/>
      <c r="H2015" s="334"/>
      <c r="I2015" s="389" t="str">
        <f>IFERROR(Table2[[#This Row],[Total private allowed amount for facility inpatient and outpatient services ($ millions) (required)]]/Table2[[#This Row],[Simulated Medicare allowed amount for facility inpatient and outpatient services ($ millions) (required)]],"")</f>
        <v/>
      </c>
    </row>
    <row r="2016" spans="1:9">
      <c r="A2016" s="332"/>
      <c r="B2016" s="332"/>
      <c r="C2016" s="332"/>
      <c r="D2016" s="332"/>
      <c r="E2016" s="332"/>
      <c r="F2016" s="333"/>
      <c r="G2016" s="336"/>
      <c r="H2016" s="336"/>
      <c r="I2016" s="389" t="str">
        <f>IFERROR(Table2[[#This Row],[Total private allowed amount for facility inpatient and outpatient services ($ millions) (required)]]/Table2[[#This Row],[Simulated Medicare allowed amount for facility inpatient and outpatient services ($ millions) (required)]],"")</f>
        <v/>
      </c>
    </row>
    <row r="2017" spans="1:9">
      <c r="A2017" s="332"/>
      <c r="B2017" s="332"/>
      <c r="C2017" s="332"/>
      <c r="D2017" s="332"/>
      <c r="E2017" s="332"/>
      <c r="F2017" s="333"/>
      <c r="G2017" s="336"/>
      <c r="H2017" s="334"/>
      <c r="I2017" s="389" t="str">
        <f>IFERROR(Table2[[#This Row],[Total private allowed amount for facility inpatient and outpatient services ($ millions) (required)]]/Table2[[#This Row],[Simulated Medicare allowed amount for facility inpatient and outpatient services ($ millions) (required)]],"")</f>
        <v/>
      </c>
    </row>
    <row r="2018" spans="1:9">
      <c r="A2018" s="332"/>
      <c r="B2018" s="332"/>
      <c r="C2018" s="332"/>
      <c r="D2018" s="332"/>
      <c r="E2018" s="332"/>
      <c r="F2018" s="333"/>
      <c r="G2018" s="335"/>
      <c r="H2018" s="334"/>
      <c r="I2018" s="389" t="str">
        <f>IFERROR(Table2[[#This Row],[Total private allowed amount for facility inpatient and outpatient services ($ millions) (required)]]/Table2[[#This Row],[Simulated Medicare allowed amount for facility inpatient and outpatient services ($ millions) (required)]],"")</f>
        <v/>
      </c>
    </row>
    <row r="2019" spans="1:9">
      <c r="A2019" s="332"/>
      <c r="B2019" s="332"/>
      <c r="C2019" s="332"/>
      <c r="D2019" s="332"/>
      <c r="E2019" s="332"/>
      <c r="F2019" s="333"/>
      <c r="G2019" s="336"/>
      <c r="H2019" s="336"/>
      <c r="I2019" s="389" t="str">
        <f>IFERROR(Table2[[#This Row],[Total private allowed amount for facility inpatient and outpatient services ($ millions) (required)]]/Table2[[#This Row],[Simulated Medicare allowed amount for facility inpatient and outpatient services ($ millions) (required)]],"")</f>
        <v/>
      </c>
    </row>
    <row r="2020" spans="1:9">
      <c r="A2020" s="332"/>
      <c r="B2020" s="332"/>
      <c r="C2020" s="332"/>
      <c r="D2020" s="332"/>
      <c r="E2020" s="332"/>
      <c r="F2020" s="333"/>
      <c r="G2020" s="336"/>
      <c r="H2020" s="336"/>
      <c r="I2020" s="389" t="str">
        <f>IFERROR(Table2[[#This Row],[Total private allowed amount for facility inpatient and outpatient services ($ millions) (required)]]/Table2[[#This Row],[Simulated Medicare allowed amount for facility inpatient and outpatient services ($ millions) (required)]],"")</f>
        <v/>
      </c>
    </row>
    <row r="2021" spans="1:9">
      <c r="A2021" s="332"/>
      <c r="B2021" s="332"/>
      <c r="C2021" s="332"/>
      <c r="D2021" s="332"/>
      <c r="E2021" s="332"/>
      <c r="F2021" s="333"/>
      <c r="G2021" s="334"/>
      <c r="H2021" s="336"/>
      <c r="I2021" s="389" t="str">
        <f>IFERROR(Table2[[#This Row],[Total private allowed amount for facility inpatient and outpatient services ($ millions) (required)]]/Table2[[#This Row],[Simulated Medicare allowed amount for facility inpatient and outpatient services ($ millions) (required)]],"")</f>
        <v/>
      </c>
    </row>
    <row r="2022" spans="1:9">
      <c r="A2022" s="332"/>
      <c r="B2022" s="332"/>
      <c r="C2022" s="332"/>
      <c r="D2022" s="332"/>
      <c r="E2022" s="332"/>
      <c r="F2022" s="333"/>
      <c r="G2022" s="334"/>
      <c r="H2022" s="334"/>
      <c r="I2022" s="389" t="str">
        <f>IFERROR(Table2[[#This Row],[Total private allowed amount for facility inpatient and outpatient services ($ millions) (required)]]/Table2[[#This Row],[Simulated Medicare allowed amount for facility inpatient and outpatient services ($ millions) (required)]],"")</f>
        <v/>
      </c>
    </row>
    <row r="2023" spans="1:9">
      <c r="A2023" s="332"/>
      <c r="B2023" s="332"/>
      <c r="C2023" s="332"/>
      <c r="D2023" s="332"/>
      <c r="E2023" s="332"/>
      <c r="F2023" s="333"/>
      <c r="G2023" s="334"/>
      <c r="H2023" s="334"/>
      <c r="I2023" s="389" t="str">
        <f>IFERROR(Table2[[#This Row],[Total private allowed amount for facility inpatient and outpatient services ($ millions) (required)]]/Table2[[#This Row],[Simulated Medicare allowed amount for facility inpatient and outpatient services ($ millions) (required)]],"")</f>
        <v/>
      </c>
    </row>
    <row r="2024" spans="1:9">
      <c r="A2024" s="332"/>
      <c r="B2024" s="332"/>
      <c r="C2024" s="332"/>
      <c r="D2024" s="332"/>
      <c r="E2024" s="332"/>
      <c r="F2024" s="333"/>
      <c r="G2024" s="336"/>
      <c r="H2024" s="336"/>
      <c r="I2024" s="389" t="str">
        <f>IFERROR(Table2[[#This Row],[Total private allowed amount for facility inpatient and outpatient services ($ millions) (required)]]/Table2[[#This Row],[Simulated Medicare allowed amount for facility inpatient and outpatient services ($ millions) (required)]],"")</f>
        <v/>
      </c>
    </row>
    <row r="2025" spans="1:9">
      <c r="A2025" s="332"/>
      <c r="B2025" s="332"/>
      <c r="C2025" s="332"/>
      <c r="D2025" s="332"/>
      <c r="E2025" s="332"/>
      <c r="F2025" s="333"/>
      <c r="G2025" s="334"/>
      <c r="H2025" s="334"/>
      <c r="I2025" s="389" t="str">
        <f>IFERROR(Table2[[#This Row],[Total private allowed amount for facility inpatient and outpatient services ($ millions) (required)]]/Table2[[#This Row],[Simulated Medicare allowed amount for facility inpatient and outpatient services ($ millions) (required)]],"")</f>
        <v/>
      </c>
    </row>
    <row r="2026" spans="1:9">
      <c r="A2026" s="332"/>
      <c r="B2026" s="332"/>
      <c r="C2026" s="332"/>
      <c r="D2026" s="332"/>
      <c r="E2026" s="332"/>
      <c r="F2026" s="333"/>
      <c r="G2026" s="336"/>
      <c r="H2026" s="336"/>
      <c r="I2026" s="389" t="str">
        <f>IFERROR(Table2[[#This Row],[Total private allowed amount for facility inpatient and outpatient services ($ millions) (required)]]/Table2[[#This Row],[Simulated Medicare allowed amount for facility inpatient and outpatient services ($ millions) (required)]],"")</f>
        <v/>
      </c>
    </row>
    <row r="2027" spans="1:9">
      <c r="A2027" s="332"/>
      <c r="B2027" s="332"/>
      <c r="C2027" s="332"/>
      <c r="D2027" s="332"/>
      <c r="E2027" s="332"/>
      <c r="F2027" s="333"/>
      <c r="G2027" s="334"/>
      <c r="H2027" s="335"/>
      <c r="I2027" s="389" t="str">
        <f>IFERROR(Table2[[#This Row],[Total private allowed amount for facility inpatient and outpatient services ($ millions) (required)]]/Table2[[#This Row],[Simulated Medicare allowed amount for facility inpatient and outpatient services ($ millions) (required)]],"")</f>
        <v/>
      </c>
    </row>
    <row r="2028" spans="1:9">
      <c r="A2028" s="332"/>
      <c r="B2028" s="332"/>
      <c r="C2028" s="332"/>
      <c r="D2028" s="332"/>
      <c r="E2028" s="332"/>
      <c r="F2028" s="333"/>
      <c r="G2028" s="334"/>
      <c r="H2028" s="334"/>
      <c r="I2028" s="389" t="str">
        <f>IFERROR(Table2[[#This Row],[Total private allowed amount for facility inpatient and outpatient services ($ millions) (required)]]/Table2[[#This Row],[Simulated Medicare allowed amount for facility inpatient and outpatient services ($ millions) (required)]],"")</f>
        <v/>
      </c>
    </row>
    <row r="2029" spans="1:9">
      <c r="A2029" s="332"/>
      <c r="B2029" s="332"/>
      <c r="C2029" s="332"/>
      <c r="D2029" s="332"/>
      <c r="E2029" s="332"/>
      <c r="F2029" s="333"/>
      <c r="G2029" s="334"/>
      <c r="H2029" s="334"/>
      <c r="I2029" s="389" t="str">
        <f>IFERROR(Table2[[#This Row],[Total private allowed amount for facility inpatient and outpatient services ($ millions) (required)]]/Table2[[#This Row],[Simulated Medicare allowed amount for facility inpatient and outpatient services ($ millions) (required)]],"")</f>
        <v/>
      </c>
    </row>
    <row r="2030" spans="1:9">
      <c r="A2030" s="332"/>
      <c r="B2030" s="332"/>
      <c r="C2030" s="332"/>
      <c r="D2030" s="332"/>
      <c r="E2030" s="332"/>
      <c r="F2030" s="333"/>
      <c r="G2030" s="336"/>
      <c r="H2030" s="336"/>
      <c r="I2030" s="389" t="str">
        <f>IFERROR(Table2[[#This Row],[Total private allowed amount for facility inpatient and outpatient services ($ millions) (required)]]/Table2[[#This Row],[Simulated Medicare allowed amount for facility inpatient and outpatient services ($ millions) (required)]],"")</f>
        <v/>
      </c>
    </row>
    <row r="2031" spans="1:9">
      <c r="A2031" s="332"/>
      <c r="B2031" s="332"/>
      <c r="C2031" s="332"/>
      <c r="D2031" s="332"/>
      <c r="E2031" s="332"/>
      <c r="F2031" s="333"/>
      <c r="G2031" s="336"/>
      <c r="H2031" s="336"/>
      <c r="I2031" s="389" t="str">
        <f>IFERROR(Table2[[#This Row],[Total private allowed amount for facility inpatient and outpatient services ($ millions) (required)]]/Table2[[#This Row],[Simulated Medicare allowed amount for facility inpatient and outpatient services ($ millions) (required)]],"")</f>
        <v/>
      </c>
    </row>
    <row r="2032" spans="1:9">
      <c r="A2032" s="332"/>
      <c r="B2032" s="332"/>
      <c r="C2032" s="332"/>
      <c r="D2032" s="332"/>
      <c r="E2032" s="332"/>
      <c r="F2032" s="333"/>
      <c r="G2032" s="334"/>
      <c r="H2032" s="334"/>
      <c r="I2032" s="389" t="str">
        <f>IFERROR(Table2[[#This Row],[Total private allowed amount for facility inpatient and outpatient services ($ millions) (required)]]/Table2[[#This Row],[Simulated Medicare allowed amount for facility inpatient and outpatient services ($ millions) (required)]],"")</f>
        <v/>
      </c>
    </row>
    <row r="2033" spans="1:9">
      <c r="A2033" s="332"/>
      <c r="B2033" s="332"/>
      <c r="C2033" s="332"/>
      <c r="D2033" s="332"/>
      <c r="E2033" s="332"/>
      <c r="F2033" s="333"/>
      <c r="G2033" s="334"/>
      <c r="H2033" s="334"/>
      <c r="I2033" s="389" t="str">
        <f>IFERROR(Table2[[#This Row],[Total private allowed amount for facility inpatient and outpatient services ($ millions) (required)]]/Table2[[#This Row],[Simulated Medicare allowed amount for facility inpatient and outpatient services ($ millions) (required)]],"")</f>
        <v/>
      </c>
    </row>
    <row r="2034" spans="1:9">
      <c r="A2034" s="332"/>
      <c r="B2034" s="332"/>
      <c r="C2034" s="332"/>
      <c r="D2034" s="332"/>
      <c r="E2034" s="332"/>
      <c r="F2034" s="333"/>
      <c r="G2034" s="334"/>
      <c r="H2034" s="334"/>
      <c r="I2034" s="389" t="str">
        <f>IFERROR(Table2[[#This Row],[Total private allowed amount for facility inpatient and outpatient services ($ millions) (required)]]/Table2[[#This Row],[Simulated Medicare allowed amount for facility inpatient and outpatient services ($ millions) (required)]],"")</f>
        <v/>
      </c>
    </row>
    <row r="2035" spans="1:9">
      <c r="A2035" s="332"/>
      <c r="B2035" s="332"/>
      <c r="C2035" s="332"/>
      <c r="D2035" s="332"/>
      <c r="E2035" s="332"/>
      <c r="F2035" s="333"/>
      <c r="G2035" s="336"/>
      <c r="H2035" s="336"/>
      <c r="I2035" s="389" t="str">
        <f>IFERROR(Table2[[#This Row],[Total private allowed amount for facility inpatient and outpatient services ($ millions) (required)]]/Table2[[#This Row],[Simulated Medicare allowed amount for facility inpatient and outpatient services ($ millions) (required)]],"")</f>
        <v/>
      </c>
    </row>
    <row r="2036" spans="1:9">
      <c r="A2036" s="332"/>
      <c r="B2036" s="332"/>
      <c r="C2036" s="332"/>
      <c r="D2036" s="332"/>
      <c r="E2036" s="332"/>
      <c r="F2036" s="333"/>
      <c r="G2036" s="334"/>
      <c r="H2036" s="334"/>
      <c r="I2036" s="389" t="str">
        <f>IFERROR(Table2[[#This Row],[Total private allowed amount for facility inpatient and outpatient services ($ millions) (required)]]/Table2[[#This Row],[Simulated Medicare allowed amount for facility inpatient and outpatient services ($ millions) (required)]],"")</f>
        <v/>
      </c>
    </row>
    <row r="2037" spans="1:9">
      <c r="A2037" s="332"/>
      <c r="B2037" s="332"/>
      <c r="C2037" s="332"/>
      <c r="D2037" s="332"/>
      <c r="E2037" s="332"/>
      <c r="F2037" s="333"/>
      <c r="G2037" s="336"/>
      <c r="H2037" s="336"/>
      <c r="I2037" s="389" t="str">
        <f>IFERROR(Table2[[#This Row],[Total private allowed amount for facility inpatient and outpatient services ($ millions) (required)]]/Table2[[#This Row],[Simulated Medicare allowed amount for facility inpatient and outpatient services ($ millions) (required)]],"")</f>
        <v/>
      </c>
    </row>
    <row r="2038" spans="1:9">
      <c r="A2038" s="332"/>
      <c r="B2038" s="332"/>
      <c r="C2038" s="332"/>
      <c r="D2038" s="332"/>
      <c r="E2038" s="332"/>
      <c r="F2038" s="333"/>
      <c r="G2038" s="334"/>
      <c r="H2038" s="334"/>
      <c r="I2038" s="389" t="str">
        <f>IFERROR(Table2[[#This Row],[Total private allowed amount for facility inpatient and outpatient services ($ millions) (required)]]/Table2[[#This Row],[Simulated Medicare allowed amount for facility inpatient and outpatient services ($ millions) (required)]],"")</f>
        <v/>
      </c>
    </row>
    <row r="2039" spans="1:9">
      <c r="A2039" s="332"/>
      <c r="B2039" s="332"/>
      <c r="C2039" s="332"/>
      <c r="D2039" s="332"/>
      <c r="E2039" s="332"/>
      <c r="F2039" s="333"/>
      <c r="G2039" s="334"/>
      <c r="H2039" s="334"/>
      <c r="I2039" s="389" t="str">
        <f>IFERROR(Table2[[#This Row],[Total private allowed amount for facility inpatient and outpatient services ($ millions) (required)]]/Table2[[#This Row],[Simulated Medicare allowed amount for facility inpatient and outpatient services ($ millions) (required)]],"")</f>
        <v/>
      </c>
    </row>
    <row r="2040" spans="1:9">
      <c r="A2040" s="332"/>
      <c r="B2040" s="332"/>
      <c r="C2040" s="332"/>
      <c r="D2040" s="332"/>
      <c r="E2040" s="332"/>
      <c r="F2040" s="333"/>
      <c r="G2040" s="336"/>
      <c r="H2040" s="336"/>
      <c r="I2040" s="389" t="str">
        <f>IFERROR(Table2[[#This Row],[Total private allowed amount for facility inpatient and outpatient services ($ millions) (required)]]/Table2[[#This Row],[Simulated Medicare allowed amount for facility inpatient and outpatient services ($ millions) (required)]],"")</f>
        <v/>
      </c>
    </row>
    <row r="2041" spans="1:9">
      <c r="A2041" s="332"/>
      <c r="B2041" s="332"/>
      <c r="C2041" s="332"/>
      <c r="D2041" s="332"/>
      <c r="E2041" s="332"/>
      <c r="F2041" s="333"/>
      <c r="G2041" s="334"/>
      <c r="H2041" s="334"/>
      <c r="I2041" s="389" t="str">
        <f>IFERROR(Table2[[#This Row],[Total private allowed amount for facility inpatient and outpatient services ($ millions) (required)]]/Table2[[#This Row],[Simulated Medicare allowed amount for facility inpatient and outpatient services ($ millions) (required)]],"")</f>
        <v/>
      </c>
    </row>
    <row r="2042" spans="1:9">
      <c r="A2042" s="332"/>
      <c r="B2042" s="332"/>
      <c r="C2042" s="332"/>
      <c r="D2042" s="332"/>
      <c r="E2042" s="332"/>
      <c r="F2042" s="333"/>
      <c r="G2042" s="334"/>
      <c r="H2042" s="334"/>
      <c r="I2042" s="389" t="str">
        <f>IFERROR(Table2[[#This Row],[Total private allowed amount for facility inpatient and outpatient services ($ millions) (required)]]/Table2[[#This Row],[Simulated Medicare allowed amount for facility inpatient and outpatient services ($ millions) (required)]],"")</f>
        <v/>
      </c>
    </row>
    <row r="2043" spans="1:9">
      <c r="A2043" s="332"/>
      <c r="B2043" s="332"/>
      <c r="C2043" s="332"/>
      <c r="D2043" s="332"/>
      <c r="E2043" s="332"/>
      <c r="F2043" s="333"/>
      <c r="G2043" s="336"/>
      <c r="H2043" s="336"/>
      <c r="I2043" s="389" t="str">
        <f>IFERROR(Table2[[#This Row],[Total private allowed amount for facility inpatient and outpatient services ($ millions) (required)]]/Table2[[#This Row],[Simulated Medicare allowed amount for facility inpatient and outpatient services ($ millions) (required)]],"")</f>
        <v/>
      </c>
    </row>
    <row r="2044" spans="1:9">
      <c r="A2044" s="332"/>
      <c r="B2044" s="332"/>
      <c r="C2044" s="332"/>
      <c r="D2044" s="332"/>
      <c r="E2044" s="332"/>
      <c r="F2044" s="333"/>
      <c r="G2044" s="334"/>
      <c r="H2044" s="335"/>
      <c r="I2044" s="389" t="str">
        <f>IFERROR(Table2[[#This Row],[Total private allowed amount for facility inpatient and outpatient services ($ millions) (required)]]/Table2[[#This Row],[Simulated Medicare allowed amount for facility inpatient and outpatient services ($ millions) (required)]],"")</f>
        <v/>
      </c>
    </row>
    <row r="2045" spans="1:9">
      <c r="A2045" s="332"/>
      <c r="B2045" s="332"/>
      <c r="C2045" s="332"/>
      <c r="D2045" s="332"/>
      <c r="E2045" s="332"/>
      <c r="F2045" s="333"/>
      <c r="G2045" s="334"/>
      <c r="H2045" s="334"/>
      <c r="I2045" s="389" t="str">
        <f>IFERROR(Table2[[#This Row],[Total private allowed amount for facility inpatient and outpatient services ($ millions) (required)]]/Table2[[#This Row],[Simulated Medicare allowed amount for facility inpatient and outpatient services ($ millions) (required)]],"")</f>
        <v/>
      </c>
    </row>
    <row r="2046" spans="1:9">
      <c r="A2046" s="332"/>
      <c r="B2046" s="332"/>
      <c r="C2046" s="332"/>
      <c r="D2046" s="332"/>
      <c r="E2046" s="332"/>
      <c r="F2046" s="333"/>
      <c r="G2046" s="334"/>
      <c r="H2046" s="334"/>
      <c r="I2046" s="389" t="str">
        <f>IFERROR(Table2[[#This Row],[Total private allowed amount for facility inpatient and outpatient services ($ millions) (required)]]/Table2[[#This Row],[Simulated Medicare allowed amount for facility inpatient and outpatient services ($ millions) (required)]],"")</f>
        <v/>
      </c>
    </row>
    <row r="2047" spans="1:9">
      <c r="A2047" s="332"/>
      <c r="B2047" s="332"/>
      <c r="C2047" s="332"/>
      <c r="D2047" s="332"/>
      <c r="E2047" s="332"/>
      <c r="F2047" s="333"/>
      <c r="G2047" s="334"/>
      <c r="H2047" s="334"/>
      <c r="I2047" s="389" t="str">
        <f>IFERROR(Table2[[#This Row],[Total private allowed amount for facility inpatient and outpatient services ($ millions) (required)]]/Table2[[#This Row],[Simulated Medicare allowed amount for facility inpatient and outpatient services ($ millions) (required)]],"")</f>
        <v/>
      </c>
    </row>
    <row r="2048" spans="1:9">
      <c r="A2048" s="332"/>
      <c r="B2048" s="332"/>
      <c r="C2048" s="332"/>
      <c r="D2048" s="332"/>
      <c r="E2048" s="332"/>
      <c r="F2048" s="333"/>
      <c r="G2048" s="334"/>
      <c r="H2048" s="334"/>
      <c r="I2048" s="389" t="str">
        <f>IFERROR(Table2[[#This Row],[Total private allowed amount for facility inpatient and outpatient services ($ millions) (required)]]/Table2[[#This Row],[Simulated Medicare allowed amount for facility inpatient and outpatient services ($ millions) (required)]],"")</f>
        <v/>
      </c>
    </row>
    <row r="2049" spans="1:9">
      <c r="A2049" s="332"/>
      <c r="B2049" s="332"/>
      <c r="C2049" s="332"/>
      <c r="D2049" s="332"/>
      <c r="E2049" s="332"/>
      <c r="F2049" s="333"/>
      <c r="G2049" s="334"/>
      <c r="H2049" s="334"/>
      <c r="I2049" s="389" t="str">
        <f>IFERROR(Table2[[#This Row],[Total private allowed amount for facility inpatient and outpatient services ($ millions) (required)]]/Table2[[#This Row],[Simulated Medicare allowed amount for facility inpatient and outpatient services ($ millions) (required)]],"")</f>
        <v/>
      </c>
    </row>
    <row r="2050" spans="1:9">
      <c r="A2050" s="332"/>
      <c r="B2050" s="332"/>
      <c r="C2050" s="332"/>
      <c r="D2050" s="332"/>
      <c r="E2050" s="332"/>
      <c r="F2050" s="333"/>
      <c r="G2050" s="334"/>
      <c r="H2050" s="334"/>
      <c r="I2050" s="389" t="str">
        <f>IFERROR(Table2[[#This Row],[Total private allowed amount for facility inpatient and outpatient services ($ millions) (required)]]/Table2[[#This Row],[Simulated Medicare allowed amount for facility inpatient and outpatient services ($ millions) (required)]],"")</f>
        <v/>
      </c>
    </row>
    <row r="2051" spans="1:9">
      <c r="A2051" s="332"/>
      <c r="B2051" s="332"/>
      <c r="C2051" s="332"/>
      <c r="D2051" s="332"/>
      <c r="E2051" s="332"/>
      <c r="F2051" s="333"/>
      <c r="G2051" s="334"/>
      <c r="H2051" s="335"/>
      <c r="I2051" s="389" t="str">
        <f>IFERROR(Table2[[#This Row],[Total private allowed amount for facility inpatient and outpatient services ($ millions) (required)]]/Table2[[#This Row],[Simulated Medicare allowed amount for facility inpatient and outpatient services ($ millions) (required)]],"")</f>
        <v/>
      </c>
    </row>
    <row r="2052" spans="1:9">
      <c r="A2052" s="332"/>
      <c r="B2052" s="332"/>
      <c r="C2052" s="332"/>
      <c r="D2052" s="332"/>
      <c r="E2052" s="332"/>
      <c r="F2052" s="333"/>
      <c r="G2052" s="336"/>
      <c r="H2052" s="336"/>
      <c r="I2052" s="389" t="str">
        <f>IFERROR(Table2[[#This Row],[Total private allowed amount for facility inpatient and outpatient services ($ millions) (required)]]/Table2[[#This Row],[Simulated Medicare allowed amount for facility inpatient and outpatient services ($ millions) (required)]],"")</f>
        <v/>
      </c>
    </row>
    <row r="2053" spans="1:9">
      <c r="A2053" s="332"/>
      <c r="B2053" s="332"/>
      <c r="C2053" s="332"/>
      <c r="D2053" s="332"/>
      <c r="E2053" s="332"/>
      <c r="F2053" s="333"/>
      <c r="G2053" s="336"/>
      <c r="H2053" s="336"/>
      <c r="I2053" s="389" t="str">
        <f>IFERROR(Table2[[#This Row],[Total private allowed amount for facility inpatient and outpatient services ($ millions) (required)]]/Table2[[#This Row],[Simulated Medicare allowed amount for facility inpatient and outpatient services ($ millions) (required)]],"")</f>
        <v/>
      </c>
    </row>
    <row r="2054" spans="1:9">
      <c r="A2054" s="332"/>
      <c r="B2054" s="332"/>
      <c r="C2054" s="332"/>
      <c r="D2054" s="332"/>
      <c r="E2054" s="332"/>
      <c r="F2054" s="333"/>
      <c r="G2054" s="334"/>
      <c r="H2054" s="334"/>
      <c r="I2054" s="389" t="str">
        <f>IFERROR(Table2[[#This Row],[Total private allowed amount for facility inpatient and outpatient services ($ millions) (required)]]/Table2[[#This Row],[Simulated Medicare allowed amount for facility inpatient and outpatient services ($ millions) (required)]],"")</f>
        <v/>
      </c>
    </row>
    <row r="2055" spans="1:9">
      <c r="A2055" s="332"/>
      <c r="B2055" s="332"/>
      <c r="C2055" s="332"/>
      <c r="D2055" s="332"/>
      <c r="E2055" s="332"/>
      <c r="F2055" s="333"/>
      <c r="G2055" s="334"/>
      <c r="H2055" s="334"/>
      <c r="I2055" s="389" t="str">
        <f>IFERROR(Table2[[#This Row],[Total private allowed amount for facility inpatient and outpatient services ($ millions) (required)]]/Table2[[#This Row],[Simulated Medicare allowed amount for facility inpatient and outpatient services ($ millions) (required)]],"")</f>
        <v/>
      </c>
    </row>
    <row r="2056" spans="1:9">
      <c r="A2056" s="332"/>
      <c r="B2056" s="332"/>
      <c r="C2056" s="332"/>
      <c r="D2056" s="332"/>
      <c r="E2056" s="332"/>
      <c r="F2056" s="333"/>
      <c r="G2056" s="334"/>
      <c r="H2056" s="334"/>
      <c r="I2056" s="389" t="str">
        <f>IFERROR(Table2[[#This Row],[Total private allowed amount for facility inpatient and outpatient services ($ millions) (required)]]/Table2[[#This Row],[Simulated Medicare allowed amount for facility inpatient and outpatient services ($ millions) (required)]],"")</f>
        <v/>
      </c>
    </row>
    <row r="2057" spans="1:9">
      <c r="A2057" s="332"/>
      <c r="B2057" s="332"/>
      <c r="C2057" s="332"/>
      <c r="D2057" s="332"/>
      <c r="E2057" s="332"/>
      <c r="F2057" s="333"/>
      <c r="G2057" s="334"/>
      <c r="H2057" s="334"/>
      <c r="I2057" s="389" t="str">
        <f>IFERROR(Table2[[#This Row],[Total private allowed amount for facility inpatient and outpatient services ($ millions) (required)]]/Table2[[#This Row],[Simulated Medicare allowed amount for facility inpatient and outpatient services ($ millions) (required)]],"")</f>
        <v/>
      </c>
    </row>
    <row r="2058" spans="1:9">
      <c r="A2058" s="332"/>
      <c r="B2058" s="332"/>
      <c r="C2058" s="332"/>
      <c r="D2058" s="332"/>
      <c r="E2058" s="332"/>
      <c r="F2058" s="333"/>
      <c r="G2058" s="335"/>
      <c r="H2058" s="334"/>
      <c r="I2058" s="389" t="str">
        <f>IFERROR(Table2[[#This Row],[Total private allowed amount for facility inpatient and outpatient services ($ millions) (required)]]/Table2[[#This Row],[Simulated Medicare allowed amount for facility inpatient and outpatient services ($ millions) (required)]],"")</f>
        <v/>
      </c>
    </row>
    <row r="2059" spans="1:9">
      <c r="A2059" s="332"/>
      <c r="B2059" s="332"/>
      <c r="C2059" s="332"/>
      <c r="D2059" s="332"/>
      <c r="E2059" s="332"/>
      <c r="F2059" s="333"/>
      <c r="G2059" s="334"/>
      <c r="H2059" s="334"/>
      <c r="I2059" s="389" t="str">
        <f>IFERROR(Table2[[#This Row],[Total private allowed amount for facility inpatient and outpatient services ($ millions) (required)]]/Table2[[#This Row],[Simulated Medicare allowed amount for facility inpatient and outpatient services ($ millions) (required)]],"")</f>
        <v/>
      </c>
    </row>
    <row r="2060" spans="1:9">
      <c r="A2060" s="332"/>
      <c r="B2060" s="332"/>
      <c r="C2060" s="332"/>
      <c r="D2060" s="332"/>
      <c r="E2060" s="332"/>
      <c r="F2060" s="333"/>
      <c r="G2060" s="334"/>
      <c r="H2060" s="334"/>
      <c r="I2060" s="389" t="str">
        <f>IFERROR(Table2[[#This Row],[Total private allowed amount for facility inpatient and outpatient services ($ millions) (required)]]/Table2[[#This Row],[Simulated Medicare allowed amount for facility inpatient and outpatient services ($ millions) (required)]],"")</f>
        <v/>
      </c>
    </row>
    <row r="2061" spans="1:9" hidden="1">
      <c r="A2061" s="50">
        <v>251300</v>
      </c>
      <c r="B2061" s="50" t="s">
        <v>1529</v>
      </c>
      <c r="C2061" s="50" t="s">
        <v>1530</v>
      </c>
      <c r="D2061" s="50" t="s">
        <v>1531</v>
      </c>
      <c r="E2061" s="50" t="s">
        <v>253</v>
      </c>
      <c r="F2061" s="51" t="s">
        <v>74</v>
      </c>
      <c r="G2061" s="52" t="s">
        <v>254</v>
      </c>
      <c r="H2061" s="52" t="s">
        <v>254</v>
      </c>
      <c r="I20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62" spans="1:9" hidden="1">
      <c r="A2062" s="50">
        <v>251302</v>
      </c>
      <c r="B2062" s="50" t="s">
        <v>1532</v>
      </c>
      <c r="C2062" s="50" t="s">
        <v>1533</v>
      </c>
      <c r="D2062" s="50" t="s">
        <v>1531</v>
      </c>
      <c r="E2062" s="50" t="s">
        <v>253</v>
      </c>
      <c r="F2062" s="51" t="s">
        <v>74</v>
      </c>
      <c r="G2062" s="52" t="s">
        <v>254</v>
      </c>
      <c r="H2062" s="52" t="s">
        <v>254</v>
      </c>
      <c r="I20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63" spans="1:9" hidden="1">
      <c r="A2063" s="50">
        <v>251305</v>
      </c>
      <c r="B2063" s="50" t="s">
        <v>1534</v>
      </c>
      <c r="C2063" s="50" t="s">
        <v>690</v>
      </c>
      <c r="D2063" s="50" t="s">
        <v>1531</v>
      </c>
      <c r="E2063" s="50" t="s">
        <v>253</v>
      </c>
      <c r="F2063" s="51" t="s">
        <v>74</v>
      </c>
      <c r="G2063" s="52" t="s">
        <v>254</v>
      </c>
      <c r="H2063" s="52" t="s">
        <v>254</v>
      </c>
      <c r="I20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64" spans="1:9" hidden="1">
      <c r="A2064" s="50">
        <v>251306</v>
      </c>
      <c r="B2064" s="50" t="s">
        <v>1535</v>
      </c>
      <c r="C2064" s="50" t="s">
        <v>1536</v>
      </c>
      <c r="D2064" s="50" t="s">
        <v>1531</v>
      </c>
      <c r="E2064" s="50" t="s">
        <v>1537</v>
      </c>
      <c r="F2064" s="51" t="s">
        <v>74</v>
      </c>
      <c r="G2064" s="52" t="s">
        <v>254</v>
      </c>
      <c r="H2064" s="52" t="s">
        <v>254</v>
      </c>
      <c r="I20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65" spans="1:9" hidden="1">
      <c r="A2065" s="50">
        <v>251307</v>
      </c>
      <c r="B2065" s="50" t="s">
        <v>1538</v>
      </c>
      <c r="C2065" s="50" t="s">
        <v>1539</v>
      </c>
      <c r="D2065" s="50" t="s">
        <v>1531</v>
      </c>
      <c r="E2065" s="50" t="s">
        <v>253</v>
      </c>
      <c r="F2065" s="51" t="s">
        <v>74</v>
      </c>
      <c r="G2065" s="52" t="s">
        <v>254</v>
      </c>
      <c r="H2065" s="52" t="s">
        <v>254</v>
      </c>
      <c r="I20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66" spans="1:9" hidden="1">
      <c r="A2066" s="50">
        <v>251308</v>
      </c>
      <c r="B2066" s="50" t="s">
        <v>1540</v>
      </c>
      <c r="C2066" s="50" t="s">
        <v>1541</v>
      </c>
      <c r="D2066" s="50" t="s">
        <v>1531</v>
      </c>
      <c r="E2066" s="50" t="s">
        <v>1542</v>
      </c>
      <c r="F2066" s="51" t="s">
        <v>74</v>
      </c>
      <c r="G2066" s="52" t="s">
        <v>254</v>
      </c>
      <c r="H2066" s="52" t="s">
        <v>254</v>
      </c>
      <c r="I20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67" spans="1:9" hidden="1">
      <c r="A2067" s="50">
        <v>251309</v>
      </c>
      <c r="B2067" s="50" t="s">
        <v>1543</v>
      </c>
      <c r="C2067" s="50" t="s">
        <v>1544</v>
      </c>
      <c r="D2067" s="50" t="s">
        <v>1531</v>
      </c>
      <c r="E2067" s="50" t="s">
        <v>253</v>
      </c>
      <c r="F2067" s="51" t="s">
        <v>74</v>
      </c>
      <c r="G2067" s="52" t="s">
        <v>254</v>
      </c>
      <c r="H2067" s="52" t="s">
        <v>254</v>
      </c>
      <c r="I20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68" spans="1:9" hidden="1">
      <c r="A2068" s="50">
        <v>251312</v>
      </c>
      <c r="B2068" s="50" t="s">
        <v>1545</v>
      </c>
      <c r="C2068" s="50" t="s">
        <v>1546</v>
      </c>
      <c r="D2068" s="50" t="s">
        <v>1531</v>
      </c>
      <c r="E2068" s="50" t="s">
        <v>253</v>
      </c>
      <c r="F2068" s="51" t="s">
        <v>74</v>
      </c>
      <c r="G2068" s="52" t="s">
        <v>254</v>
      </c>
      <c r="H2068" s="52" t="s">
        <v>254</v>
      </c>
      <c r="I20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69" spans="1:9" hidden="1">
      <c r="A2069" s="50">
        <v>251313</v>
      </c>
      <c r="B2069" s="50" t="s">
        <v>1547</v>
      </c>
      <c r="C2069" s="50" t="s">
        <v>1548</v>
      </c>
      <c r="D2069" s="50" t="s">
        <v>1531</v>
      </c>
      <c r="E2069" s="50" t="s">
        <v>1549</v>
      </c>
      <c r="F2069" s="51" t="s">
        <v>74</v>
      </c>
      <c r="G2069" s="52" t="s">
        <v>254</v>
      </c>
      <c r="H2069" s="52" t="s">
        <v>254</v>
      </c>
      <c r="I20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0" spans="1:9" hidden="1">
      <c r="A2070" s="50">
        <v>251315</v>
      </c>
      <c r="B2070" s="50" t="s">
        <v>1550</v>
      </c>
      <c r="C2070" s="50" t="s">
        <v>698</v>
      </c>
      <c r="D2070" s="50" t="s">
        <v>1531</v>
      </c>
      <c r="E2070" s="50" t="s">
        <v>1549</v>
      </c>
      <c r="F2070" s="51" t="s">
        <v>74</v>
      </c>
      <c r="G2070" s="52" t="s">
        <v>254</v>
      </c>
      <c r="H2070" s="52" t="s">
        <v>254</v>
      </c>
      <c r="I20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1" spans="1:9" hidden="1">
      <c r="A2071" s="50">
        <v>251316</v>
      </c>
      <c r="B2071" s="50" t="s">
        <v>1551</v>
      </c>
      <c r="C2071" s="50" t="s">
        <v>600</v>
      </c>
      <c r="D2071" s="50" t="s">
        <v>1531</v>
      </c>
      <c r="E2071" s="50" t="s">
        <v>260</v>
      </c>
      <c r="F2071" s="51" t="s">
        <v>74</v>
      </c>
      <c r="G2071" s="52" t="s">
        <v>254</v>
      </c>
      <c r="H2071" s="52" t="s">
        <v>254</v>
      </c>
      <c r="I20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2" spans="1:9" hidden="1">
      <c r="A2072" s="50">
        <v>251317</v>
      </c>
      <c r="B2072" s="50" t="s">
        <v>1552</v>
      </c>
      <c r="C2072" s="50" t="s">
        <v>1553</v>
      </c>
      <c r="D2072" s="50" t="s">
        <v>1531</v>
      </c>
      <c r="E2072" s="50" t="s">
        <v>253</v>
      </c>
      <c r="F2072" s="51" t="s">
        <v>74</v>
      </c>
      <c r="G2072" s="52" t="s">
        <v>254</v>
      </c>
      <c r="H2072" s="52" t="s">
        <v>254</v>
      </c>
      <c r="I20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3" spans="1:9" hidden="1">
      <c r="A2073" s="50">
        <v>251318</v>
      </c>
      <c r="B2073" s="50" t="s">
        <v>1554</v>
      </c>
      <c r="C2073" s="50" t="s">
        <v>1555</v>
      </c>
      <c r="D2073" s="50" t="s">
        <v>1531</v>
      </c>
      <c r="E2073" s="50" t="s">
        <v>253</v>
      </c>
      <c r="F2073" s="51" t="s">
        <v>74</v>
      </c>
      <c r="G2073" s="52" t="s">
        <v>254</v>
      </c>
      <c r="H2073" s="52" t="s">
        <v>254</v>
      </c>
      <c r="I20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4" spans="1:9" hidden="1">
      <c r="A2074" s="50">
        <v>251319</v>
      </c>
      <c r="B2074" s="50" t="s">
        <v>1556</v>
      </c>
      <c r="C2074" s="50" t="s">
        <v>1557</v>
      </c>
      <c r="D2074" s="50" t="s">
        <v>1531</v>
      </c>
      <c r="E2074" s="50" t="s">
        <v>1558</v>
      </c>
      <c r="F2074" s="51" t="s">
        <v>74</v>
      </c>
      <c r="G2074" s="52" t="s">
        <v>254</v>
      </c>
      <c r="H2074" s="52" t="s">
        <v>254</v>
      </c>
      <c r="I20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5" spans="1:9" hidden="1">
      <c r="A2075" s="50">
        <v>251320</v>
      </c>
      <c r="B2075" s="50" t="s">
        <v>1559</v>
      </c>
      <c r="C2075" s="50" t="s">
        <v>1560</v>
      </c>
      <c r="D2075" s="50" t="s">
        <v>1531</v>
      </c>
      <c r="E2075" s="50" t="s">
        <v>253</v>
      </c>
      <c r="F2075" s="51" t="s">
        <v>74</v>
      </c>
      <c r="G2075" s="52" t="s">
        <v>254</v>
      </c>
      <c r="H2075" s="52" t="s">
        <v>254</v>
      </c>
      <c r="I20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6" spans="1:9" hidden="1">
      <c r="A2076" s="50">
        <v>251322</v>
      </c>
      <c r="B2076" s="50" t="s">
        <v>1561</v>
      </c>
      <c r="C2076" s="50" t="s">
        <v>1562</v>
      </c>
      <c r="D2076" s="50" t="s">
        <v>1531</v>
      </c>
      <c r="E2076" s="50" t="s">
        <v>260</v>
      </c>
      <c r="F2076" s="51" t="s">
        <v>74</v>
      </c>
      <c r="G2076" s="52" t="s">
        <v>254</v>
      </c>
      <c r="H2076" s="52" t="s">
        <v>254</v>
      </c>
      <c r="I20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7" spans="1:9" hidden="1">
      <c r="A2077" s="50">
        <v>251323</v>
      </c>
      <c r="B2077" s="50" t="s">
        <v>1563</v>
      </c>
      <c r="C2077" s="50" t="s">
        <v>1564</v>
      </c>
      <c r="D2077" s="50" t="s">
        <v>1531</v>
      </c>
      <c r="E2077" s="50" t="s">
        <v>260</v>
      </c>
      <c r="F2077" s="51" t="s">
        <v>74</v>
      </c>
      <c r="G2077" s="52" t="s">
        <v>254</v>
      </c>
      <c r="H2077" s="52" t="s">
        <v>254</v>
      </c>
      <c r="I20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8" spans="1:9" hidden="1">
      <c r="A2078" s="50">
        <v>251324</v>
      </c>
      <c r="B2078" s="50" t="s">
        <v>1565</v>
      </c>
      <c r="C2078" s="50" t="s">
        <v>1566</v>
      </c>
      <c r="D2078" s="50" t="s">
        <v>1531</v>
      </c>
      <c r="E2078" s="50" t="s">
        <v>1537</v>
      </c>
      <c r="F2078" s="51" t="s">
        <v>74</v>
      </c>
      <c r="G2078" s="52" t="s">
        <v>254</v>
      </c>
      <c r="H2078" s="52" t="s">
        <v>254</v>
      </c>
      <c r="I20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79" spans="1:9" hidden="1">
      <c r="A2079" s="50">
        <v>251325</v>
      </c>
      <c r="B2079" s="50" t="s">
        <v>1567</v>
      </c>
      <c r="C2079" s="50" t="s">
        <v>1568</v>
      </c>
      <c r="D2079" s="50" t="s">
        <v>1531</v>
      </c>
      <c r="E2079" s="50" t="s">
        <v>1537</v>
      </c>
      <c r="F2079" s="51" t="s">
        <v>74</v>
      </c>
      <c r="G2079" s="52" t="s">
        <v>254</v>
      </c>
      <c r="H2079" s="52" t="s">
        <v>254</v>
      </c>
      <c r="I20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0" spans="1:9" hidden="1">
      <c r="A2080" s="50">
        <v>251326</v>
      </c>
      <c r="B2080" s="50" t="s">
        <v>1569</v>
      </c>
      <c r="C2080" s="50" t="s">
        <v>1570</v>
      </c>
      <c r="D2080" s="50" t="s">
        <v>1531</v>
      </c>
      <c r="E2080" s="50" t="s">
        <v>1537</v>
      </c>
      <c r="F2080" s="51" t="s">
        <v>74</v>
      </c>
      <c r="G2080" s="52" t="s">
        <v>254</v>
      </c>
      <c r="H2080" s="52" t="s">
        <v>254</v>
      </c>
      <c r="I20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1" spans="1:9" hidden="1">
      <c r="A2081" s="50">
        <v>251327</v>
      </c>
      <c r="B2081" s="50" t="s">
        <v>1571</v>
      </c>
      <c r="C2081" s="50" t="s">
        <v>602</v>
      </c>
      <c r="D2081" s="50" t="s">
        <v>1531</v>
      </c>
      <c r="E2081" s="50" t="s">
        <v>253</v>
      </c>
      <c r="F2081" s="51" t="s">
        <v>74</v>
      </c>
      <c r="G2081" s="52" t="s">
        <v>254</v>
      </c>
      <c r="H2081" s="52" t="s">
        <v>254</v>
      </c>
      <c r="I20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2" spans="1:9" hidden="1">
      <c r="A2082" s="50">
        <v>251329</v>
      </c>
      <c r="B2082" s="50" t="s">
        <v>1572</v>
      </c>
      <c r="C2082" s="50" t="s">
        <v>1573</v>
      </c>
      <c r="D2082" s="50" t="s">
        <v>1531</v>
      </c>
      <c r="E2082" s="50" t="s">
        <v>253</v>
      </c>
      <c r="F2082" s="51" t="s">
        <v>74</v>
      </c>
      <c r="G2082" s="52" t="s">
        <v>254</v>
      </c>
      <c r="H2082" s="52" t="s">
        <v>254</v>
      </c>
      <c r="I20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3" spans="1:9" hidden="1">
      <c r="A2083" s="50">
        <v>251330</v>
      </c>
      <c r="B2083" s="50" t="s">
        <v>1574</v>
      </c>
      <c r="C2083" s="50" t="s">
        <v>1575</v>
      </c>
      <c r="D2083" s="50" t="s">
        <v>1531</v>
      </c>
      <c r="E2083" s="50" t="s">
        <v>253</v>
      </c>
      <c r="F2083" s="51" t="s">
        <v>74</v>
      </c>
      <c r="G2083" s="52" t="s">
        <v>254</v>
      </c>
      <c r="H2083" s="52" t="s">
        <v>254</v>
      </c>
      <c r="I20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4" spans="1:9" hidden="1">
      <c r="A2084" s="50">
        <v>251331</v>
      </c>
      <c r="B2084" s="50" t="s">
        <v>1576</v>
      </c>
      <c r="C2084" s="50" t="s">
        <v>1577</v>
      </c>
      <c r="D2084" s="50" t="s">
        <v>1531</v>
      </c>
      <c r="E2084" s="50" t="s">
        <v>1549</v>
      </c>
      <c r="F2084" s="51" t="s">
        <v>74</v>
      </c>
      <c r="G2084" s="52" t="s">
        <v>254</v>
      </c>
      <c r="H2084" s="52" t="s">
        <v>254</v>
      </c>
      <c r="I20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5" spans="1:9" hidden="1">
      <c r="A2085" s="50">
        <v>251333</v>
      </c>
      <c r="B2085" s="50" t="s">
        <v>1578</v>
      </c>
      <c r="C2085" s="50" t="s">
        <v>1579</v>
      </c>
      <c r="D2085" s="50" t="s">
        <v>1531</v>
      </c>
      <c r="E2085" s="50" t="s">
        <v>1537</v>
      </c>
      <c r="F2085" s="51" t="s">
        <v>74</v>
      </c>
      <c r="G2085" s="52" t="s">
        <v>254</v>
      </c>
      <c r="H2085" s="52" t="s">
        <v>254</v>
      </c>
      <c r="I208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6" spans="1:9" hidden="1">
      <c r="A2086" s="50">
        <v>251334</v>
      </c>
      <c r="B2086" s="50" t="s">
        <v>1580</v>
      </c>
      <c r="C2086" s="50" t="s">
        <v>1581</v>
      </c>
      <c r="D2086" s="50" t="s">
        <v>1531</v>
      </c>
      <c r="E2086" s="50" t="s">
        <v>253</v>
      </c>
      <c r="F2086" s="51" t="s">
        <v>74</v>
      </c>
      <c r="G2086" s="52" t="s">
        <v>254</v>
      </c>
      <c r="H2086" s="52" t="s">
        <v>254</v>
      </c>
      <c r="I208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7" spans="1:9" hidden="1">
      <c r="A2087" s="50">
        <v>251335</v>
      </c>
      <c r="B2087" s="50" t="s">
        <v>1582</v>
      </c>
      <c r="C2087" s="50" t="s">
        <v>1583</v>
      </c>
      <c r="D2087" s="50" t="s">
        <v>1531</v>
      </c>
      <c r="E2087" s="50" t="s">
        <v>260</v>
      </c>
      <c r="F2087" s="51" t="s">
        <v>74</v>
      </c>
      <c r="G2087" s="52" t="s">
        <v>254</v>
      </c>
      <c r="H2087" s="52" t="s">
        <v>254</v>
      </c>
      <c r="I20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8" spans="1:9" hidden="1">
      <c r="A2088" s="50">
        <v>251337</v>
      </c>
      <c r="B2088" s="50" t="s">
        <v>1584</v>
      </c>
      <c r="C2088" s="50" t="s">
        <v>1585</v>
      </c>
      <c r="D2088" s="50" t="s">
        <v>1531</v>
      </c>
      <c r="E2088" s="50" t="s">
        <v>253</v>
      </c>
      <c r="F2088" s="51" t="s">
        <v>74</v>
      </c>
      <c r="G2088" s="52" t="s">
        <v>254</v>
      </c>
      <c r="H2088" s="52" t="s">
        <v>254</v>
      </c>
      <c r="I208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089" spans="1:9">
      <c r="A2089" s="332"/>
      <c r="B2089" s="332"/>
      <c r="C2089" s="332"/>
      <c r="D2089" s="332"/>
      <c r="E2089" s="332"/>
      <c r="F2089" s="333"/>
      <c r="G2089" s="334"/>
      <c r="H2089" s="334"/>
      <c r="I2089" s="389" t="str">
        <f>IFERROR(Table2[[#This Row],[Total private allowed amount for facility inpatient and outpatient services ($ millions) (required)]]/Table2[[#This Row],[Simulated Medicare allowed amount for facility inpatient and outpatient services ($ millions) (required)]],"")</f>
        <v/>
      </c>
    </row>
    <row r="2090" spans="1:9">
      <c r="A2090" s="332"/>
      <c r="B2090" s="332"/>
      <c r="C2090" s="332"/>
      <c r="D2090" s="332"/>
      <c r="E2090" s="332"/>
      <c r="F2090" s="333"/>
      <c r="G2090" s="334"/>
      <c r="H2090" s="334"/>
      <c r="I2090" s="389" t="str">
        <f>IFERROR(Table2[[#This Row],[Total private allowed amount for facility inpatient and outpatient services ($ millions) (required)]]/Table2[[#This Row],[Simulated Medicare allowed amount for facility inpatient and outpatient services ($ millions) (required)]],"")</f>
        <v/>
      </c>
    </row>
    <row r="2091" spans="1:9">
      <c r="A2091" s="332"/>
      <c r="B2091" s="332"/>
      <c r="C2091" s="332"/>
      <c r="D2091" s="332"/>
      <c r="E2091" s="332"/>
      <c r="F2091" s="333"/>
      <c r="G2091" s="334"/>
      <c r="H2091" s="335"/>
      <c r="I2091" s="389" t="str">
        <f>IFERROR(Table2[[#This Row],[Total private allowed amount for facility inpatient and outpatient services ($ millions) (required)]]/Table2[[#This Row],[Simulated Medicare allowed amount for facility inpatient and outpatient services ($ millions) (required)]],"")</f>
        <v/>
      </c>
    </row>
    <row r="2092" spans="1:9">
      <c r="A2092" s="332"/>
      <c r="B2092" s="332"/>
      <c r="C2092" s="332"/>
      <c r="D2092" s="332"/>
      <c r="E2092" s="332"/>
      <c r="F2092" s="333"/>
      <c r="G2092" s="334"/>
      <c r="H2092" s="334"/>
      <c r="I2092" s="389" t="str">
        <f>IFERROR(Table2[[#This Row],[Total private allowed amount for facility inpatient and outpatient services ($ millions) (required)]]/Table2[[#This Row],[Simulated Medicare allowed amount for facility inpatient and outpatient services ($ millions) (required)]],"")</f>
        <v/>
      </c>
    </row>
    <row r="2093" spans="1:9">
      <c r="A2093" s="332"/>
      <c r="B2093" s="332"/>
      <c r="C2093" s="332"/>
      <c r="D2093" s="332"/>
      <c r="E2093" s="332"/>
      <c r="F2093" s="333"/>
      <c r="G2093" s="334"/>
      <c r="H2093" s="334"/>
      <c r="I2093" s="389" t="str">
        <f>IFERROR(Table2[[#This Row],[Total private allowed amount for facility inpatient and outpatient services ($ millions) (required)]]/Table2[[#This Row],[Simulated Medicare allowed amount for facility inpatient and outpatient services ($ millions) (required)]],"")</f>
        <v/>
      </c>
    </row>
    <row r="2094" spans="1:9">
      <c r="A2094" s="332"/>
      <c r="B2094" s="332"/>
      <c r="C2094" s="332"/>
      <c r="D2094" s="332"/>
      <c r="E2094" s="332"/>
      <c r="F2094" s="333"/>
      <c r="G2094" s="334"/>
      <c r="H2094" s="334"/>
      <c r="I2094" s="389" t="str">
        <f>IFERROR(Table2[[#This Row],[Total private allowed amount for facility inpatient and outpatient services ($ millions) (required)]]/Table2[[#This Row],[Simulated Medicare allowed amount for facility inpatient and outpatient services ($ millions) (required)]],"")</f>
        <v/>
      </c>
    </row>
    <row r="2095" spans="1:9">
      <c r="A2095" s="332"/>
      <c r="B2095" s="332"/>
      <c r="C2095" s="332"/>
      <c r="D2095" s="332"/>
      <c r="E2095" s="332"/>
      <c r="F2095" s="333"/>
      <c r="G2095" s="334"/>
      <c r="H2095" s="334"/>
      <c r="I2095" s="389" t="str">
        <f>IFERROR(Table2[[#This Row],[Total private allowed amount for facility inpatient and outpatient services ($ millions) (required)]]/Table2[[#This Row],[Simulated Medicare allowed amount for facility inpatient and outpatient services ($ millions) (required)]],"")</f>
        <v/>
      </c>
    </row>
    <row r="2096" spans="1:9">
      <c r="A2096" s="332"/>
      <c r="B2096" s="332"/>
      <c r="C2096" s="332"/>
      <c r="D2096" s="332"/>
      <c r="E2096" s="332"/>
      <c r="F2096" s="333"/>
      <c r="G2096" s="334"/>
      <c r="H2096" s="334"/>
      <c r="I2096" s="389" t="str">
        <f>IFERROR(Table2[[#This Row],[Total private allowed amount for facility inpatient and outpatient services ($ millions) (required)]]/Table2[[#This Row],[Simulated Medicare allowed amount for facility inpatient and outpatient services ($ millions) (required)]],"")</f>
        <v/>
      </c>
    </row>
    <row r="2097" spans="1:9">
      <c r="A2097" s="332"/>
      <c r="B2097" s="332"/>
      <c r="C2097" s="332"/>
      <c r="D2097" s="332"/>
      <c r="E2097" s="332"/>
      <c r="F2097" s="333"/>
      <c r="G2097" s="335"/>
      <c r="H2097" s="334"/>
      <c r="I2097" s="389" t="str">
        <f>IFERROR(Table2[[#This Row],[Total private allowed amount for facility inpatient and outpatient services ($ millions) (required)]]/Table2[[#This Row],[Simulated Medicare allowed amount for facility inpatient and outpatient services ($ millions) (required)]],"")</f>
        <v/>
      </c>
    </row>
    <row r="2098" spans="1:9">
      <c r="A2098" s="332"/>
      <c r="B2098" s="332"/>
      <c r="C2098" s="332"/>
      <c r="D2098" s="332"/>
      <c r="E2098" s="332"/>
      <c r="F2098" s="333"/>
      <c r="G2098" s="335"/>
      <c r="H2098" s="334"/>
      <c r="I2098" s="389" t="str">
        <f>IFERROR(Table2[[#This Row],[Total private allowed amount for facility inpatient and outpatient services ($ millions) (required)]]/Table2[[#This Row],[Simulated Medicare allowed amount for facility inpatient and outpatient services ($ millions) (required)]],"")</f>
        <v/>
      </c>
    </row>
    <row r="2099" spans="1:9">
      <c r="A2099" s="332"/>
      <c r="B2099" s="332"/>
      <c r="C2099" s="332"/>
      <c r="D2099" s="332"/>
      <c r="E2099" s="332"/>
      <c r="F2099" s="333"/>
      <c r="G2099" s="334"/>
      <c r="H2099" s="334"/>
      <c r="I2099" s="389" t="str">
        <f>IFERROR(Table2[[#This Row],[Total private allowed amount for facility inpatient and outpatient services ($ millions) (required)]]/Table2[[#This Row],[Simulated Medicare allowed amount for facility inpatient and outpatient services ($ millions) (required)]],"")</f>
        <v/>
      </c>
    </row>
    <row r="2100" spans="1:9">
      <c r="A2100" s="332"/>
      <c r="B2100" s="332"/>
      <c r="C2100" s="332"/>
      <c r="D2100" s="332"/>
      <c r="E2100" s="332"/>
      <c r="F2100" s="333"/>
      <c r="G2100" s="334"/>
      <c r="H2100" s="334"/>
      <c r="I2100" s="389" t="str">
        <f>IFERROR(Table2[[#This Row],[Total private allowed amount for facility inpatient and outpatient services ($ millions) (required)]]/Table2[[#This Row],[Simulated Medicare allowed amount for facility inpatient and outpatient services ($ millions) (required)]],"")</f>
        <v/>
      </c>
    </row>
    <row r="2101" spans="1:9">
      <c r="A2101" s="332"/>
      <c r="B2101" s="332"/>
      <c r="C2101" s="332"/>
      <c r="D2101" s="332"/>
      <c r="E2101" s="332"/>
      <c r="F2101" s="333"/>
      <c r="G2101" s="334"/>
      <c r="H2101" s="334"/>
      <c r="I2101" s="389" t="str">
        <f>IFERROR(Table2[[#This Row],[Total private allowed amount for facility inpatient and outpatient services ($ millions) (required)]]/Table2[[#This Row],[Simulated Medicare allowed amount for facility inpatient and outpatient services ($ millions) (required)]],"")</f>
        <v/>
      </c>
    </row>
    <row r="2102" spans="1:9">
      <c r="A2102" s="332"/>
      <c r="B2102" s="332"/>
      <c r="C2102" s="332"/>
      <c r="D2102" s="332"/>
      <c r="E2102" s="332"/>
      <c r="F2102" s="333"/>
      <c r="G2102" s="336"/>
      <c r="H2102" s="336"/>
      <c r="I2102" s="389" t="str">
        <f>IFERROR(Table2[[#This Row],[Total private allowed amount for facility inpatient and outpatient services ($ millions) (required)]]/Table2[[#This Row],[Simulated Medicare allowed amount for facility inpatient and outpatient services ($ millions) (required)]],"")</f>
        <v/>
      </c>
    </row>
    <row r="2103" spans="1:9">
      <c r="A2103" s="332"/>
      <c r="B2103" s="332"/>
      <c r="C2103" s="332"/>
      <c r="D2103" s="332"/>
      <c r="E2103" s="332"/>
      <c r="F2103" s="333"/>
      <c r="G2103" s="334"/>
      <c r="H2103" s="335"/>
      <c r="I2103" s="389" t="str">
        <f>IFERROR(Table2[[#This Row],[Total private allowed amount for facility inpatient and outpatient services ($ millions) (required)]]/Table2[[#This Row],[Simulated Medicare allowed amount for facility inpatient and outpatient services ($ millions) (required)]],"")</f>
        <v/>
      </c>
    </row>
    <row r="2104" spans="1:9">
      <c r="A2104" s="332"/>
      <c r="B2104" s="332"/>
      <c r="C2104" s="332"/>
      <c r="D2104" s="332"/>
      <c r="E2104" s="332"/>
      <c r="F2104" s="333"/>
      <c r="G2104" s="334"/>
      <c r="H2104" s="334"/>
      <c r="I2104" s="389" t="str">
        <f>IFERROR(Table2[[#This Row],[Total private allowed amount for facility inpatient and outpatient services ($ millions) (required)]]/Table2[[#This Row],[Simulated Medicare allowed amount for facility inpatient and outpatient services ($ millions) (required)]],"")</f>
        <v/>
      </c>
    </row>
    <row r="2105" spans="1:9">
      <c r="A2105" s="332"/>
      <c r="B2105" s="332"/>
      <c r="C2105" s="332"/>
      <c r="D2105" s="332"/>
      <c r="E2105" s="332"/>
      <c r="F2105" s="333"/>
      <c r="G2105" s="334"/>
      <c r="H2105" s="334"/>
      <c r="I2105" s="389" t="str">
        <f>IFERROR(Table2[[#This Row],[Total private allowed amount for facility inpatient and outpatient services ($ millions) (required)]]/Table2[[#This Row],[Simulated Medicare allowed amount for facility inpatient and outpatient services ($ millions) (required)]],"")</f>
        <v/>
      </c>
    </row>
    <row r="2106" spans="1:9">
      <c r="A2106" s="332"/>
      <c r="B2106" s="332"/>
      <c r="C2106" s="332"/>
      <c r="D2106" s="332"/>
      <c r="E2106" s="332"/>
      <c r="F2106" s="333"/>
      <c r="G2106" s="334"/>
      <c r="H2106" s="334"/>
      <c r="I2106" s="389" t="str">
        <f>IFERROR(Table2[[#This Row],[Total private allowed amount for facility inpatient and outpatient services ($ millions) (required)]]/Table2[[#This Row],[Simulated Medicare allowed amount for facility inpatient and outpatient services ($ millions) (required)]],"")</f>
        <v/>
      </c>
    </row>
    <row r="2107" spans="1:9">
      <c r="A2107" s="332"/>
      <c r="B2107" s="332"/>
      <c r="C2107" s="332"/>
      <c r="D2107" s="332"/>
      <c r="E2107" s="332"/>
      <c r="F2107" s="333"/>
      <c r="G2107" s="334"/>
      <c r="H2107" s="334"/>
      <c r="I2107" s="389" t="str">
        <f>IFERROR(Table2[[#This Row],[Total private allowed amount for facility inpatient and outpatient services ($ millions) (required)]]/Table2[[#This Row],[Simulated Medicare allowed amount for facility inpatient and outpatient services ($ millions) (required)]],"")</f>
        <v/>
      </c>
    </row>
    <row r="2108" spans="1:9">
      <c r="A2108" s="332"/>
      <c r="B2108" s="332"/>
      <c r="C2108" s="332"/>
      <c r="D2108" s="332"/>
      <c r="E2108" s="332"/>
      <c r="F2108" s="333"/>
      <c r="G2108" s="336"/>
      <c r="H2108" s="336"/>
      <c r="I2108" s="389" t="str">
        <f>IFERROR(Table2[[#This Row],[Total private allowed amount for facility inpatient and outpatient services ($ millions) (required)]]/Table2[[#This Row],[Simulated Medicare allowed amount for facility inpatient and outpatient services ($ millions) (required)]],"")</f>
        <v/>
      </c>
    </row>
    <row r="2109" spans="1:9">
      <c r="A2109" s="332"/>
      <c r="B2109" s="332"/>
      <c r="C2109" s="332"/>
      <c r="D2109" s="332"/>
      <c r="E2109" s="332"/>
      <c r="F2109" s="333"/>
      <c r="G2109" s="334"/>
      <c r="H2109" s="334"/>
      <c r="I2109" s="389" t="str">
        <f>IFERROR(Table2[[#This Row],[Total private allowed amount for facility inpatient and outpatient services ($ millions) (required)]]/Table2[[#This Row],[Simulated Medicare allowed amount for facility inpatient and outpatient services ($ millions) (required)]],"")</f>
        <v/>
      </c>
    </row>
    <row r="2110" spans="1:9">
      <c r="A2110" s="332"/>
      <c r="B2110" s="332"/>
      <c r="C2110" s="332"/>
      <c r="D2110" s="332"/>
      <c r="E2110" s="332"/>
      <c r="F2110" s="333"/>
      <c r="G2110" s="334"/>
      <c r="H2110" s="334"/>
      <c r="I2110" s="389" t="str">
        <f>IFERROR(Table2[[#This Row],[Total private allowed amount for facility inpatient and outpatient services ($ millions) (required)]]/Table2[[#This Row],[Simulated Medicare allowed amount for facility inpatient and outpatient services ($ millions) (required)]],"")</f>
        <v/>
      </c>
    </row>
    <row r="2111" spans="1:9">
      <c r="A2111" s="332"/>
      <c r="B2111" s="332"/>
      <c r="C2111" s="332"/>
      <c r="D2111" s="332"/>
      <c r="E2111" s="332"/>
      <c r="F2111" s="333"/>
      <c r="G2111" s="334"/>
      <c r="H2111" s="334"/>
      <c r="I2111" s="389" t="str">
        <f>IFERROR(Table2[[#This Row],[Total private allowed amount for facility inpatient and outpatient services ($ millions) (required)]]/Table2[[#This Row],[Simulated Medicare allowed amount for facility inpatient and outpatient services ($ millions) (required)]],"")</f>
        <v/>
      </c>
    </row>
    <row r="2112" spans="1:9">
      <c r="A2112" s="332"/>
      <c r="B2112" s="332"/>
      <c r="C2112" s="332"/>
      <c r="D2112" s="332"/>
      <c r="E2112" s="332"/>
      <c r="F2112" s="333"/>
      <c r="G2112" s="336"/>
      <c r="H2112" s="336"/>
      <c r="I2112" s="389" t="str">
        <f>IFERROR(Table2[[#This Row],[Total private allowed amount for facility inpatient and outpatient services ($ millions) (required)]]/Table2[[#This Row],[Simulated Medicare allowed amount for facility inpatient and outpatient services ($ millions) (required)]],"")</f>
        <v/>
      </c>
    </row>
    <row r="2113" spans="1:9">
      <c r="A2113" s="332"/>
      <c r="B2113" s="332"/>
      <c r="C2113" s="332"/>
      <c r="D2113" s="332"/>
      <c r="E2113" s="332"/>
      <c r="F2113" s="333"/>
      <c r="G2113" s="334"/>
      <c r="H2113" s="334"/>
      <c r="I2113" s="389" t="str">
        <f>IFERROR(Table2[[#This Row],[Total private allowed amount for facility inpatient and outpatient services ($ millions) (required)]]/Table2[[#This Row],[Simulated Medicare allowed amount for facility inpatient and outpatient services ($ millions) (required)]],"")</f>
        <v/>
      </c>
    </row>
    <row r="2114" spans="1:9">
      <c r="A2114" s="332"/>
      <c r="B2114" s="332"/>
      <c r="C2114" s="332"/>
      <c r="D2114" s="332"/>
      <c r="E2114" s="332"/>
      <c r="F2114" s="333"/>
      <c r="G2114" s="335"/>
      <c r="H2114" s="334"/>
      <c r="I2114" s="389" t="str">
        <f>IFERROR(Table2[[#This Row],[Total private allowed amount for facility inpatient and outpatient services ($ millions) (required)]]/Table2[[#This Row],[Simulated Medicare allowed amount for facility inpatient and outpatient services ($ millions) (required)]],"")</f>
        <v/>
      </c>
    </row>
    <row r="2115" spans="1:9">
      <c r="A2115" s="332"/>
      <c r="B2115" s="332"/>
      <c r="C2115" s="332"/>
      <c r="D2115" s="332"/>
      <c r="E2115" s="332"/>
      <c r="F2115" s="333"/>
      <c r="G2115" s="336"/>
      <c r="H2115" s="336"/>
      <c r="I2115" s="389" t="str">
        <f>IFERROR(Table2[[#This Row],[Total private allowed amount for facility inpatient and outpatient services ($ millions) (required)]]/Table2[[#This Row],[Simulated Medicare allowed amount for facility inpatient and outpatient services ($ millions) (required)]],"")</f>
        <v/>
      </c>
    </row>
    <row r="2116" spans="1:9">
      <c r="A2116" s="332"/>
      <c r="B2116" s="332"/>
      <c r="C2116" s="332"/>
      <c r="D2116" s="332"/>
      <c r="E2116" s="332"/>
      <c r="F2116" s="333"/>
      <c r="G2116" s="334"/>
      <c r="H2116" s="334"/>
      <c r="I2116" s="389" t="str">
        <f>IFERROR(Table2[[#This Row],[Total private allowed amount for facility inpatient and outpatient services ($ millions) (required)]]/Table2[[#This Row],[Simulated Medicare allowed amount for facility inpatient and outpatient services ($ millions) (required)]],"")</f>
        <v/>
      </c>
    </row>
    <row r="2117" spans="1:9">
      <c r="A2117" s="332"/>
      <c r="B2117" s="332"/>
      <c r="C2117" s="332"/>
      <c r="D2117" s="332"/>
      <c r="E2117" s="332"/>
      <c r="F2117" s="333"/>
      <c r="G2117" s="334"/>
      <c r="H2117" s="334"/>
      <c r="I2117" s="389" t="str">
        <f>IFERROR(Table2[[#This Row],[Total private allowed amount for facility inpatient and outpatient services ($ millions) (required)]]/Table2[[#This Row],[Simulated Medicare allowed amount for facility inpatient and outpatient services ($ millions) (required)]],"")</f>
        <v/>
      </c>
    </row>
    <row r="2118" spans="1:9">
      <c r="A2118" s="332"/>
      <c r="B2118" s="332"/>
      <c r="C2118" s="332"/>
      <c r="D2118" s="332"/>
      <c r="E2118" s="332"/>
      <c r="F2118" s="333"/>
      <c r="G2118" s="335"/>
      <c r="H2118" s="334"/>
      <c r="I2118" s="389" t="str">
        <f>IFERROR(Table2[[#This Row],[Total private allowed amount for facility inpatient and outpatient services ($ millions) (required)]]/Table2[[#This Row],[Simulated Medicare allowed amount for facility inpatient and outpatient services ($ millions) (required)]],"")</f>
        <v/>
      </c>
    </row>
    <row r="2119" spans="1:9">
      <c r="A2119" s="332"/>
      <c r="B2119" s="332"/>
      <c r="C2119" s="332"/>
      <c r="D2119" s="332"/>
      <c r="E2119" s="332"/>
      <c r="F2119" s="333"/>
      <c r="G2119" s="334"/>
      <c r="H2119" s="334"/>
      <c r="I2119" s="389" t="str">
        <f>IFERROR(Table2[[#This Row],[Total private allowed amount for facility inpatient and outpatient services ($ millions) (required)]]/Table2[[#This Row],[Simulated Medicare allowed amount for facility inpatient and outpatient services ($ millions) (required)]],"")</f>
        <v/>
      </c>
    </row>
    <row r="2120" spans="1:9">
      <c r="A2120" s="332"/>
      <c r="B2120" s="332"/>
      <c r="C2120" s="332"/>
      <c r="D2120" s="332"/>
      <c r="E2120" s="332"/>
      <c r="F2120" s="333"/>
      <c r="G2120" s="334"/>
      <c r="H2120" s="334"/>
      <c r="I2120" s="389" t="str">
        <f>IFERROR(Table2[[#This Row],[Total private allowed amount for facility inpatient and outpatient services ($ millions) (required)]]/Table2[[#This Row],[Simulated Medicare allowed amount for facility inpatient and outpatient services ($ millions) (required)]],"")</f>
        <v/>
      </c>
    </row>
    <row r="2121" spans="1:9">
      <c r="A2121" s="332"/>
      <c r="B2121" s="332"/>
      <c r="C2121" s="332"/>
      <c r="D2121" s="332"/>
      <c r="E2121" s="332"/>
      <c r="F2121" s="333"/>
      <c r="G2121" s="334"/>
      <c r="H2121" s="334"/>
      <c r="I2121" s="389" t="str">
        <f>IFERROR(Table2[[#This Row],[Total private allowed amount for facility inpatient and outpatient services ($ millions) (required)]]/Table2[[#This Row],[Simulated Medicare allowed amount for facility inpatient and outpatient services ($ millions) (required)]],"")</f>
        <v/>
      </c>
    </row>
    <row r="2122" spans="1:9">
      <c r="A2122" s="332"/>
      <c r="B2122" s="332"/>
      <c r="C2122" s="332"/>
      <c r="D2122" s="332"/>
      <c r="E2122" s="332"/>
      <c r="F2122" s="333"/>
      <c r="G2122" s="334"/>
      <c r="H2122" s="334"/>
      <c r="I2122" s="389" t="str">
        <f>IFERROR(Table2[[#This Row],[Total private allowed amount for facility inpatient and outpatient services ($ millions) (required)]]/Table2[[#This Row],[Simulated Medicare allowed amount for facility inpatient and outpatient services ($ millions) (required)]],"")</f>
        <v/>
      </c>
    </row>
    <row r="2123" spans="1:9">
      <c r="A2123" s="332"/>
      <c r="B2123" s="332"/>
      <c r="C2123" s="332"/>
      <c r="D2123" s="332"/>
      <c r="E2123" s="332"/>
      <c r="F2123" s="333"/>
      <c r="G2123" s="334"/>
      <c r="H2123" s="334"/>
      <c r="I2123" s="389" t="str">
        <f>IFERROR(Table2[[#This Row],[Total private allowed amount for facility inpatient and outpatient services ($ millions) (required)]]/Table2[[#This Row],[Simulated Medicare allowed amount for facility inpatient and outpatient services ($ millions) (required)]],"")</f>
        <v/>
      </c>
    </row>
    <row r="2124" spans="1:9">
      <c r="A2124" s="332"/>
      <c r="B2124" s="332"/>
      <c r="C2124" s="332"/>
      <c r="D2124" s="332"/>
      <c r="E2124" s="332"/>
      <c r="F2124" s="333"/>
      <c r="G2124" s="334"/>
      <c r="H2124" s="334"/>
      <c r="I2124" s="389" t="str">
        <f>IFERROR(Table2[[#This Row],[Total private allowed amount for facility inpatient and outpatient services ($ millions) (required)]]/Table2[[#This Row],[Simulated Medicare allowed amount for facility inpatient and outpatient services ($ millions) (required)]],"")</f>
        <v/>
      </c>
    </row>
    <row r="2125" spans="1:9">
      <c r="A2125" s="332"/>
      <c r="B2125" s="332"/>
      <c r="C2125" s="332"/>
      <c r="D2125" s="332"/>
      <c r="E2125" s="332"/>
      <c r="F2125" s="333"/>
      <c r="G2125" s="334"/>
      <c r="H2125" s="334"/>
      <c r="I2125" s="389" t="str">
        <f>IFERROR(Table2[[#This Row],[Total private allowed amount for facility inpatient and outpatient services ($ millions) (required)]]/Table2[[#This Row],[Simulated Medicare allowed amount for facility inpatient and outpatient services ($ millions) (required)]],"")</f>
        <v/>
      </c>
    </row>
    <row r="2126" spans="1:9">
      <c r="A2126" s="332"/>
      <c r="B2126" s="332"/>
      <c r="C2126" s="332"/>
      <c r="D2126" s="332"/>
      <c r="E2126" s="332"/>
      <c r="F2126" s="333"/>
      <c r="G2126" s="334"/>
      <c r="H2126" s="335"/>
      <c r="I2126" s="389" t="str">
        <f>IFERROR(Table2[[#This Row],[Total private allowed amount for facility inpatient and outpatient services ($ millions) (required)]]/Table2[[#This Row],[Simulated Medicare allowed amount for facility inpatient and outpatient services ($ millions) (required)]],"")</f>
        <v/>
      </c>
    </row>
    <row r="2127" spans="1:9">
      <c r="A2127" s="332"/>
      <c r="B2127" s="332"/>
      <c r="C2127" s="332"/>
      <c r="D2127" s="332"/>
      <c r="E2127" s="332"/>
      <c r="F2127" s="333"/>
      <c r="G2127" s="334"/>
      <c r="H2127" s="336"/>
      <c r="I2127" s="389" t="str">
        <f>IFERROR(Table2[[#This Row],[Total private allowed amount for facility inpatient and outpatient services ($ millions) (required)]]/Table2[[#This Row],[Simulated Medicare allowed amount for facility inpatient and outpatient services ($ millions) (required)]],"")</f>
        <v/>
      </c>
    </row>
    <row r="2128" spans="1:9">
      <c r="A2128" s="332"/>
      <c r="B2128" s="332"/>
      <c r="C2128" s="332"/>
      <c r="D2128" s="332"/>
      <c r="E2128" s="332"/>
      <c r="F2128" s="333"/>
      <c r="G2128" s="334"/>
      <c r="H2128" s="334"/>
      <c r="I2128" s="389" t="str">
        <f>IFERROR(Table2[[#This Row],[Total private allowed amount for facility inpatient and outpatient services ($ millions) (required)]]/Table2[[#This Row],[Simulated Medicare allowed amount for facility inpatient and outpatient services ($ millions) (required)]],"")</f>
        <v/>
      </c>
    </row>
    <row r="2129" spans="1:9">
      <c r="A2129" s="332"/>
      <c r="B2129" s="332"/>
      <c r="C2129" s="332"/>
      <c r="D2129" s="332"/>
      <c r="E2129" s="332"/>
      <c r="F2129" s="333"/>
      <c r="G2129" s="334"/>
      <c r="H2129" s="334"/>
      <c r="I2129" s="389" t="str">
        <f>IFERROR(Table2[[#This Row],[Total private allowed amount for facility inpatient and outpatient services ($ millions) (required)]]/Table2[[#This Row],[Simulated Medicare allowed amount for facility inpatient and outpatient services ($ millions) (required)]],"")</f>
        <v/>
      </c>
    </row>
    <row r="2130" spans="1:9">
      <c r="A2130" s="332"/>
      <c r="B2130" s="332"/>
      <c r="C2130" s="332"/>
      <c r="D2130" s="332"/>
      <c r="E2130" s="332"/>
      <c r="F2130" s="333"/>
      <c r="G2130" s="334"/>
      <c r="H2130" s="334"/>
      <c r="I2130" s="389" t="str">
        <f>IFERROR(Table2[[#This Row],[Total private allowed amount for facility inpatient and outpatient services ($ millions) (required)]]/Table2[[#This Row],[Simulated Medicare allowed amount for facility inpatient and outpatient services ($ millions) (required)]],"")</f>
        <v/>
      </c>
    </row>
    <row r="2131" spans="1:9">
      <c r="A2131" s="332"/>
      <c r="B2131" s="332"/>
      <c r="C2131" s="332"/>
      <c r="D2131" s="332"/>
      <c r="E2131" s="332"/>
      <c r="F2131" s="333"/>
      <c r="G2131" s="334"/>
      <c r="H2131" s="334"/>
      <c r="I2131" s="389" t="str">
        <f>IFERROR(Table2[[#This Row],[Total private allowed amount for facility inpatient and outpatient services ($ millions) (required)]]/Table2[[#This Row],[Simulated Medicare allowed amount for facility inpatient and outpatient services ($ millions) (required)]],"")</f>
        <v/>
      </c>
    </row>
    <row r="2132" spans="1:9">
      <c r="A2132" s="332"/>
      <c r="B2132" s="332"/>
      <c r="C2132" s="332"/>
      <c r="D2132" s="332"/>
      <c r="E2132" s="332"/>
      <c r="F2132" s="333"/>
      <c r="G2132" s="334"/>
      <c r="H2132" s="334"/>
      <c r="I2132" s="389" t="str">
        <f>IFERROR(Table2[[#This Row],[Total private allowed amount for facility inpatient and outpatient services ($ millions) (required)]]/Table2[[#This Row],[Simulated Medicare allowed amount for facility inpatient and outpatient services ($ millions) (required)]],"")</f>
        <v/>
      </c>
    </row>
    <row r="2133" spans="1:9">
      <c r="A2133" s="332"/>
      <c r="B2133" s="332"/>
      <c r="C2133" s="332"/>
      <c r="D2133" s="332"/>
      <c r="E2133" s="332"/>
      <c r="F2133" s="333"/>
      <c r="G2133" s="334"/>
      <c r="H2133" s="334"/>
      <c r="I2133" s="389" t="str">
        <f>IFERROR(Table2[[#This Row],[Total private allowed amount for facility inpatient and outpatient services ($ millions) (required)]]/Table2[[#This Row],[Simulated Medicare allowed amount for facility inpatient and outpatient services ($ millions) (required)]],"")</f>
        <v/>
      </c>
    </row>
    <row r="2134" spans="1:9">
      <c r="A2134" s="332"/>
      <c r="B2134" s="332"/>
      <c r="C2134" s="332"/>
      <c r="D2134" s="332"/>
      <c r="E2134" s="332"/>
      <c r="F2134" s="333"/>
      <c r="G2134" s="334"/>
      <c r="H2134" s="334"/>
      <c r="I2134" s="389" t="str">
        <f>IFERROR(Table2[[#This Row],[Total private allowed amount for facility inpatient and outpatient services ($ millions) (required)]]/Table2[[#This Row],[Simulated Medicare allowed amount for facility inpatient and outpatient services ($ millions) (required)]],"")</f>
        <v/>
      </c>
    </row>
    <row r="2135" spans="1:9">
      <c r="A2135" s="332"/>
      <c r="B2135" s="332"/>
      <c r="C2135" s="332"/>
      <c r="D2135" s="332"/>
      <c r="E2135" s="332"/>
      <c r="F2135" s="333"/>
      <c r="G2135" s="336"/>
      <c r="H2135" s="335"/>
      <c r="I2135" s="389" t="str">
        <f>IFERROR(Table2[[#This Row],[Total private allowed amount for facility inpatient and outpatient services ($ millions) (required)]]/Table2[[#This Row],[Simulated Medicare allowed amount for facility inpatient and outpatient services ($ millions) (required)]],"")</f>
        <v/>
      </c>
    </row>
    <row r="2136" spans="1:9">
      <c r="A2136" s="332"/>
      <c r="B2136" s="332"/>
      <c r="C2136" s="332"/>
      <c r="D2136" s="332"/>
      <c r="E2136" s="332"/>
      <c r="F2136" s="333"/>
      <c r="G2136" s="334"/>
      <c r="H2136" s="334"/>
      <c r="I2136" s="389" t="str">
        <f>IFERROR(Table2[[#This Row],[Total private allowed amount for facility inpatient and outpatient services ($ millions) (required)]]/Table2[[#This Row],[Simulated Medicare allowed amount for facility inpatient and outpatient services ($ millions) (required)]],"")</f>
        <v/>
      </c>
    </row>
    <row r="2137" spans="1:9">
      <c r="A2137" s="332"/>
      <c r="B2137" s="332"/>
      <c r="C2137" s="332"/>
      <c r="D2137" s="332"/>
      <c r="E2137" s="332"/>
      <c r="F2137" s="333"/>
      <c r="G2137" s="336"/>
      <c r="H2137" s="336"/>
      <c r="I2137" s="389" t="str">
        <f>IFERROR(Table2[[#This Row],[Total private allowed amount for facility inpatient and outpatient services ($ millions) (required)]]/Table2[[#This Row],[Simulated Medicare allowed amount for facility inpatient and outpatient services ($ millions) (required)]],"")</f>
        <v/>
      </c>
    </row>
    <row r="2138" spans="1:9">
      <c r="A2138" s="332"/>
      <c r="B2138" s="332"/>
      <c r="C2138" s="332"/>
      <c r="D2138" s="332"/>
      <c r="E2138" s="332"/>
      <c r="F2138" s="333"/>
      <c r="G2138" s="334"/>
      <c r="H2138" s="334"/>
      <c r="I2138" s="389" t="str">
        <f>IFERROR(Table2[[#This Row],[Total private allowed amount for facility inpatient and outpatient services ($ millions) (required)]]/Table2[[#This Row],[Simulated Medicare allowed amount for facility inpatient and outpatient services ($ millions) (required)]],"")</f>
        <v/>
      </c>
    </row>
    <row r="2139" spans="1:9">
      <c r="A2139" s="332"/>
      <c r="B2139" s="332"/>
      <c r="C2139" s="332"/>
      <c r="D2139" s="332"/>
      <c r="E2139" s="332"/>
      <c r="F2139" s="333"/>
      <c r="G2139" s="334"/>
      <c r="H2139" s="334"/>
      <c r="I2139" s="389" t="str">
        <f>IFERROR(Table2[[#This Row],[Total private allowed amount for facility inpatient and outpatient services ($ millions) (required)]]/Table2[[#This Row],[Simulated Medicare allowed amount for facility inpatient and outpatient services ($ millions) (required)]],"")</f>
        <v/>
      </c>
    </row>
    <row r="2140" spans="1:9">
      <c r="A2140" s="332"/>
      <c r="B2140" s="332"/>
      <c r="C2140" s="332"/>
      <c r="D2140" s="332"/>
      <c r="E2140" s="332"/>
      <c r="F2140" s="333"/>
      <c r="G2140" s="335"/>
      <c r="H2140" s="334"/>
      <c r="I2140" s="389" t="str">
        <f>IFERROR(Table2[[#This Row],[Total private allowed amount for facility inpatient and outpatient services ($ millions) (required)]]/Table2[[#This Row],[Simulated Medicare allowed amount for facility inpatient and outpatient services ($ millions) (required)]],"")</f>
        <v/>
      </c>
    </row>
    <row r="2141" spans="1:9">
      <c r="A2141" s="332"/>
      <c r="B2141" s="332"/>
      <c r="C2141" s="332"/>
      <c r="D2141" s="332"/>
      <c r="E2141" s="332"/>
      <c r="F2141" s="333"/>
      <c r="G2141" s="334"/>
      <c r="H2141" s="334"/>
      <c r="I2141" s="389" t="str">
        <f>IFERROR(Table2[[#This Row],[Total private allowed amount for facility inpatient and outpatient services ($ millions) (required)]]/Table2[[#This Row],[Simulated Medicare allowed amount for facility inpatient and outpatient services ($ millions) (required)]],"")</f>
        <v/>
      </c>
    </row>
    <row r="2142" spans="1:9">
      <c r="A2142" s="332"/>
      <c r="B2142" s="332"/>
      <c r="C2142" s="332"/>
      <c r="D2142" s="332"/>
      <c r="E2142" s="332"/>
      <c r="F2142" s="333"/>
      <c r="G2142" s="334"/>
      <c r="H2142" s="335"/>
      <c r="I2142" s="389" t="str">
        <f>IFERROR(Table2[[#This Row],[Total private allowed amount for facility inpatient and outpatient services ($ millions) (required)]]/Table2[[#This Row],[Simulated Medicare allowed amount for facility inpatient and outpatient services ($ millions) (required)]],"")</f>
        <v/>
      </c>
    </row>
    <row r="2143" spans="1:9">
      <c r="A2143" s="332"/>
      <c r="B2143" s="332"/>
      <c r="C2143" s="332"/>
      <c r="D2143" s="332"/>
      <c r="E2143" s="332"/>
      <c r="F2143" s="333"/>
      <c r="G2143" s="334"/>
      <c r="H2143" s="334"/>
      <c r="I2143" s="389" t="str">
        <f>IFERROR(Table2[[#This Row],[Total private allowed amount for facility inpatient and outpatient services ($ millions) (required)]]/Table2[[#This Row],[Simulated Medicare allowed amount for facility inpatient and outpatient services ($ millions) (required)]],"")</f>
        <v/>
      </c>
    </row>
    <row r="2144" spans="1:9">
      <c r="A2144" s="332"/>
      <c r="B2144" s="332"/>
      <c r="C2144" s="332"/>
      <c r="D2144" s="332"/>
      <c r="E2144" s="332"/>
      <c r="F2144" s="333"/>
      <c r="G2144" s="334"/>
      <c r="H2144" s="334"/>
      <c r="I2144" s="389" t="str">
        <f>IFERROR(Table2[[#This Row],[Total private allowed amount for facility inpatient and outpatient services ($ millions) (required)]]/Table2[[#This Row],[Simulated Medicare allowed amount for facility inpatient and outpatient services ($ millions) (required)]],"")</f>
        <v/>
      </c>
    </row>
    <row r="2145" spans="1:9">
      <c r="A2145" s="332"/>
      <c r="B2145" s="332"/>
      <c r="C2145" s="332"/>
      <c r="D2145" s="332"/>
      <c r="E2145" s="332"/>
      <c r="F2145" s="333"/>
      <c r="G2145" s="334"/>
      <c r="H2145" s="334"/>
      <c r="I2145" s="389" t="str">
        <f>IFERROR(Table2[[#This Row],[Total private allowed amount for facility inpatient and outpatient services ($ millions) (required)]]/Table2[[#This Row],[Simulated Medicare allowed amount for facility inpatient and outpatient services ($ millions) (required)]],"")</f>
        <v/>
      </c>
    </row>
    <row r="2146" spans="1:9">
      <c r="A2146" s="332"/>
      <c r="B2146" s="332"/>
      <c r="C2146" s="332"/>
      <c r="D2146" s="332"/>
      <c r="E2146" s="332"/>
      <c r="F2146" s="333"/>
      <c r="G2146" s="334"/>
      <c r="H2146" s="335"/>
      <c r="I2146" s="389" t="str">
        <f>IFERROR(Table2[[#This Row],[Total private allowed amount for facility inpatient and outpatient services ($ millions) (required)]]/Table2[[#This Row],[Simulated Medicare allowed amount for facility inpatient and outpatient services ($ millions) (required)]],"")</f>
        <v/>
      </c>
    </row>
    <row r="2147" spans="1:9">
      <c r="A2147" s="332"/>
      <c r="B2147" s="332"/>
      <c r="C2147" s="332"/>
      <c r="D2147" s="332"/>
      <c r="E2147" s="332"/>
      <c r="F2147" s="333"/>
      <c r="G2147" s="334"/>
      <c r="H2147" s="334"/>
      <c r="I2147" s="389" t="str">
        <f>IFERROR(Table2[[#This Row],[Total private allowed amount for facility inpatient and outpatient services ($ millions) (required)]]/Table2[[#This Row],[Simulated Medicare allowed amount for facility inpatient and outpatient services ($ millions) (required)]],"")</f>
        <v/>
      </c>
    </row>
    <row r="2148" spans="1:9">
      <c r="A2148" s="332"/>
      <c r="B2148" s="332"/>
      <c r="C2148" s="332"/>
      <c r="D2148" s="332"/>
      <c r="E2148" s="332"/>
      <c r="F2148" s="333"/>
      <c r="G2148" s="334"/>
      <c r="H2148" s="334"/>
      <c r="I2148" s="389" t="str">
        <f>IFERROR(Table2[[#This Row],[Total private allowed amount for facility inpatient and outpatient services ($ millions) (required)]]/Table2[[#This Row],[Simulated Medicare allowed amount for facility inpatient and outpatient services ($ millions) (required)]],"")</f>
        <v/>
      </c>
    </row>
    <row r="2149" spans="1:9">
      <c r="A2149" s="332"/>
      <c r="B2149" s="332"/>
      <c r="C2149" s="332"/>
      <c r="D2149" s="332"/>
      <c r="E2149" s="332"/>
      <c r="F2149" s="333"/>
      <c r="G2149" s="334"/>
      <c r="H2149" s="334"/>
      <c r="I2149" s="389" t="str">
        <f>IFERROR(Table2[[#This Row],[Total private allowed amount for facility inpatient and outpatient services ($ millions) (required)]]/Table2[[#This Row],[Simulated Medicare allowed amount for facility inpatient and outpatient services ($ millions) (required)]],"")</f>
        <v/>
      </c>
    </row>
    <row r="2150" spans="1:9">
      <c r="A2150" s="332"/>
      <c r="B2150" s="332"/>
      <c r="C2150" s="332"/>
      <c r="D2150" s="332"/>
      <c r="E2150" s="332"/>
      <c r="F2150" s="333"/>
      <c r="G2150" s="334"/>
      <c r="H2150" s="335"/>
      <c r="I2150" s="389" t="str">
        <f>IFERROR(Table2[[#This Row],[Total private allowed amount for facility inpatient and outpatient services ($ millions) (required)]]/Table2[[#This Row],[Simulated Medicare allowed amount for facility inpatient and outpatient services ($ millions) (required)]],"")</f>
        <v/>
      </c>
    </row>
    <row r="2151" spans="1:9">
      <c r="A2151" s="332"/>
      <c r="B2151" s="332"/>
      <c r="C2151" s="332"/>
      <c r="D2151" s="332"/>
      <c r="E2151" s="332"/>
      <c r="F2151" s="333"/>
      <c r="G2151" s="336"/>
      <c r="H2151" s="334"/>
      <c r="I2151" s="389" t="str">
        <f>IFERROR(Table2[[#This Row],[Total private allowed amount for facility inpatient and outpatient services ($ millions) (required)]]/Table2[[#This Row],[Simulated Medicare allowed amount for facility inpatient and outpatient services ($ millions) (required)]],"")</f>
        <v/>
      </c>
    </row>
    <row r="2152" spans="1:9">
      <c r="A2152" s="332"/>
      <c r="B2152" s="332"/>
      <c r="C2152" s="332"/>
      <c r="D2152" s="332"/>
      <c r="E2152" s="332"/>
      <c r="F2152" s="333"/>
      <c r="G2152" s="336"/>
      <c r="H2152" s="336"/>
      <c r="I2152" s="389" t="str">
        <f>IFERROR(Table2[[#This Row],[Total private allowed amount for facility inpatient and outpatient services ($ millions) (required)]]/Table2[[#This Row],[Simulated Medicare allowed amount for facility inpatient and outpatient services ($ millions) (required)]],"")</f>
        <v/>
      </c>
    </row>
    <row r="2153" spans="1:9">
      <c r="A2153" s="332"/>
      <c r="B2153" s="332"/>
      <c r="C2153" s="332"/>
      <c r="D2153" s="332"/>
      <c r="E2153" s="332"/>
      <c r="F2153" s="333"/>
      <c r="G2153" s="336"/>
      <c r="H2153" s="336"/>
      <c r="I2153" s="389" t="str">
        <f>IFERROR(Table2[[#This Row],[Total private allowed amount for facility inpatient and outpatient services ($ millions) (required)]]/Table2[[#This Row],[Simulated Medicare allowed amount for facility inpatient and outpatient services ($ millions) (required)]],"")</f>
        <v/>
      </c>
    </row>
    <row r="2154" spans="1:9">
      <c r="A2154" s="332"/>
      <c r="B2154" s="332"/>
      <c r="C2154" s="332"/>
      <c r="D2154" s="332"/>
      <c r="E2154" s="332"/>
      <c r="F2154" s="333"/>
      <c r="G2154" s="334"/>
      <c r="H2154" s="335"/>
      <c r="I2154" s="389" t="str">
        <f>IFERROR(Table2[[#This Row],[Total private allowed amount for facility inpatient and outpatient services ($ millions) (required)]]/Table2[[#This Row],[Simulated Medicare allowed amount for facility inpatient and outpatient services ($ millions) (required)]],"")</f>
        <v/>
      </c>
    </row>
    <row r="2155" spans="1:9">
      <c r="A2155" s="332"/>
      <c r="B2155" s="332"/>
      <c r="C2155" s="332"/>
      <c r="D2155" s="332"/>
      <c r="E2155" s="332"/>
      <c r="F2155" s="333"/>
      <c r="G2155" s="334"/>
      <c r="H2155" s="334"/>
      <c r="I2155" s="389" t="str">
        <f>IFERROR(Table2[[#This Row],[Total private allowed amount for facility inpatient and outpatient services ($ millions) (required)]]/Table2[[#This Row],[Simulated Medicare allowed amount for facility inpatient and outpatient services ($ millions) (required)]],"")</f>
        <v/>
      </c>
    </row>
    <row r="2156" spans="1:9">
      <c r="A2156" s="332"/>
      <c r="B2156" s="332"/>
      <c r="C2156" s="332"/>
      <c r="D2156" s="332"/>
      <c r="E2156" s="332"/>
      <c r="F2156" s="333"/>
      <c r="G2156" s="335"/>
      <c r="H2156" s="334"/>
      <c r="I2156" s="389" t="str">
        <f>IFERROR(Table2[[#This Row],[Total private allowed amount for facility inpatient and outpatient services ($ millions) (required)]]/Table2[[#This Row],[Simulated Medicare allowed amount for facility inpatient and outpatient services ($ millions) (required)]],"")</f>
        <v/>
      </c>
    </row>
    <row r="2157" spans="1:9" hidden="1">
      <c r="A2157" s="50">
        <v>261301</v>
      </c>
      <c r="B2157" s="50" t="s">
        <v>1586</v>
      </c>
      <c r="C2157" s="50" t="s">
        <v>1587</v>
      </c>
      <c r="D2157" s="50" t="s">
        <v>1588</v>
      </c>
      <c r="E2157" s="50" t="s">
        <v>253</v>
      </c>
      <c r="F2157" s="51" t="s">
        <v>74</v>
      </c>
      <c r="G2157" s="52" t="s">
        <v>254</v>
      </c>
      <c r="H2157" s="52" t="s">
        <v>254</v>
      </c>
      <c r="I21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58" spans="1:9" hidden="1">
      <c r="A2158" s="50">
        <v>261302</v>
      </c>
      <c r="B2158" s="50" t="s">
        <v>1589</v>
      </c>
      <c r="C2158" s="50" t="s">
        <v>1590</v>
      </c>
      <c r="D2158" s="50" t="s">
        <v>1588</v>
      </c>
      <c r="E2158" s="50" t="s">
        <v>704</v>
      </c>
      <c r="F2158" s="51" t="s">
        <v>74</v>
      </c>
      <c r="G2158" s="52" t="s">
        <v>254</v>
      </c>
      <c r="H2158" s="52" t="s">
        <v>254</v>
      </c>
      <c r="I21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59" spans="1:9" hidden="1">
      <c r="A2159" s="50">
        <v>261303</v>
      </c>
      <c r="B2159" s="50" t="s">
        <v>1591</v>
      </c>
      <c r="C2159" s="50" t="s">
        <v>1592</v>
      </c>
      <c r="D2159" s="50" t="s">
        <v>1588</v>
      </c>
      <c r="E2159" s="50" t="s">
        <v>253</v>
      </c>
      <c r="F2159" s="51" t="s">
        <v>74</v>
      </c>
      <c r="G2159" s="52" t="s">
        <v>254</v>
      </c>
      <c r="H2159" s="52" t="s">
        <v>254</v>
      </c>
      <c r="I21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0" spans="1:9" hidden="1">
      <c r="A2160" s="50">
        <v>261305</v>
      </c>
      <c r="B2160" s="50" t="s">
        <v>1593</v>
      </c>
      <c r="C2160" s="50" t="s">
        <v>1594</v>
      </c>
      <c r="D2160" s="50" t="s">
        <v>1588</v>
      </c>
      <c r="E2160" s="50" t="s">
        <v>253</v>
      </c>
      <c r="F2160" s="51" t="s">
        <v>74</v>
      </c>
      <c r="G2160" s="52" t="s">
        <v>254</v>
      </c>
      <c r="H2160" s="52" t="s">
        <v>254</v>
      </c>
      <c r="I21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1" spans="1:9" hidden="1">
      <c r="A2161" s="50">
        <v>261306</v>
      </c>
      <c r="B2161" s="50" t="s">
        <v>1595</v>
      </c>
      <c r="C2161" s="50" t="s">
        <v>1596</v>
      </c>
      <c r="D2161" s="50" t="s">
        <v>1588</v>
      </c>
      <c r="E2161" s="50" t="s">
        <v>253</v>
      </c>
      <c r="F2161" s="51" t="s">
        <v>74</v>
      </c>
      <c r="G2161" s="52" t="s">
        <v>254</v>
      </c>
      <c r="H2161" s="52" t="s">
        <v>254</v>
      </c>
      <c r="I21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2" spans="1:9" hidden="1">
      <c r="A2162" s="50">
        <v>261307</v>
      </c>
      <c r="B2162" s="50" t="s">
        <v>1597</v>
      </c>
      <c r="C2162" s="50" t="s">
        <v>1598</v>
      </c>
      <c r="D2162" s="50" t="s">
        <v>1588</v>
      </c>
      <c r="E2162" s="50" t="s">
        <v>253</v>
      </c>
      <c r="F2162" s="51" t="s">
        <v>74</v>
      </c>
      <c r="G2162" s="52" t="s">
        <v>254</v>
      </c>
      <c r="H2162" s="52" t="s">
        <v>254</v>
      </c>
      <c r="I21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3" spans="1:9" hidden="1">
      <c r="A2163" s="50">
        <v>261308</v>
      </c>
      <c r="B2163" s="50" t="s">
        <v>1599</v>
      </c>
      <c r="C2163" s="50" t="s">
        <v>1600</v>
      </c>
      <c r="D2163" s="50" t="s">
        <v>1588</v>
      </c>
      <c r="E2163" s="50" t="s">
        <v>327</v>
      </c>
      <c r="F2163" s="51" t="s">
        <v>74</v>
      </c>
      <c r="G2163" s="52" t="s">
        <v>254</v>
      </c>
      <c r="H2163" s="52" t="s">
        <v>254</v>
      </c>
      <c r="I21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4" spans="1:9" hidden="1">
      <c r="A2164" s="50">
        <v>261309</v>
      </c>
      <c r="B2164" s="50" t="s">
        <v>1601</v>
      </c>
      <c r="C2164" s="50" t="s">
        <v>1602</v>
      </c>
      <c r="D2164" s="50" t="s">
        <v>1588</v>
      </c>
      <c r="E2164" s="50" t="s">
        <v>1037</v>
      </c>
      <c r="F2164" s="51" t="s">
        <v>74</v>
      </c>
      <c r="G2164" s="52" t="s">
        <v>254</v>
      </c>
      <c r="H2164" s="52" t="s">
        <v>254</v>
      </c>
      <c r="I21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5" spans="1:9" hidden="1">
      <c r="A2165" s="50">
        <v>261310</v>
      </c>
      <c r="B2165" s="50" t="s">
        <v>1603</v>
      </c>
      <c r="C2165" s="50" t="s">
        <v>1604</v>
      </c>
      <c r="D2165" s="50" t="s">
        <v>1588</v>
      </c>
      <c r="E2165" s="50" t="s">
        <v>253</v>
      </c>
      <c r="F2165" s="51" t="s">
        <v>74</v>
      </c>
      <c r="G2165" s="52" t="s">
        <v>254</v>
      </c>
      <c r="H2165" s="52" t="s">
        <v>254</v>
      </c>
      <c r="I21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6" spans="1:9" hidden="1">
      <c r="A2166" s="50">
        <v>261311</v>
      </c>
      <c r="B2166" s="50" t="s">
        <v>1605</v>
      </c>
      <c r="C2166" s="50" t="s">
        <v>1606</v>
      </c>
      <c r="D2166" s="50" t="s">
        <v>1588</v>
      </c>
      <c r="E2166" s="50" t="s">
        <v>253</v>
      </c>
      <c r="F2166" s="51" t="s">
        <v>74</v>
      </c>
      <c r="G2166" s="52" t="s">
        <v>254</v>
      </c>
      <c r="H2166" s="52" t="s">
        <v>254</v>
      </c>
      <c r="I21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7" spans="1:9" hidden="1">
      <c r="A2167" s="50">
        <v>261312</v>
      </c>
      <c r="B2167" s="50" t="s">
        <v>1607</v>
      </c>
      <c r="C2167" s="50" t="s">
        <v>1608</v>
      </c>
      <c r="D2167" s="50" t="s">
        <v>1588</v>
      </c>
      <c r="E2167" s="50" t="s">
        <v>1609</v>
      </c>
      <c r="F2167" s="51" t="s">
        <v>74</v>
      </c>
      <c r="G2167" s="52" t="s">
        <v>254</v>
      </c>
      <c r="H2167" s="52" t="s">
        <v>254</v>
      </c>
      <c r="I21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8" spans="1:9" hidden="1">
      <c r="A2168" s="50">
        <v>261313</v>
      </c>
      <c r="B2168" s="50" t="s">
        <v>1610</v>
      </c>
      <c r="C2168" s="50" t="s">
        <v>1539</v>
      </c>
      <c r="D2168" s="50" t="s">
        <v>1588</v>
      </c>
      <c r="E2168" s="50" t="s">
        <v>253</v>
      </c>
      <c r="F2168" s="51" t="s">
        <v>74</v>
      </c>
      <c r="G2168" s="52" t="s">
        <v>254</v>
      </c>
      <c r="H2168" s="52" t="s">
        <v>254</v>
      </c>
      <c r="I21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69" spans="1:9" hidden="1">
      <c r="A2169" s="50">
        <v>261314</v>
      </c>
      <c r="B2169" s="50" t="s">
        <v>1611</v>
      </c>
      <c r="C2169" s="50" t="s">
        <v>1612</v>
      </c>
      <c r="D2169" s="50" t="s">
        <v>1588</v>
      </c>
      <c r="E2169" s="50" t="s">
        <v>253</v>
      </c>
      <c r="F2169" s="51" t="s">
        <v>74</v>
      </c>
      <c r="G2169" s="52" t="s">
        <v>254</v>
      </c>
      <c r="H2169" s="52" t="s">
        <v>254</v>
      </c>
      <c r="I21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70" spans="1:9" hidden="1">
      <c r="A2170" s="50">
        <v>261315</v>
      </c>
      <c r="B2170" s="50" t="s">
        <v>1613</v>
      </c>
      <c r="C2170" s="50" t="s">
        <v>1614</v>
      </c>
      <c r="D2170" s="50" t="s">
        <v>1588</v>
      </c>
      <c r="E2170" s="50" t="s">
        <v>767</v>
      </c>
      <c r="F2170" s="51" t="s">
        <v>74</v>
      </c>
      <c r="G2170" s="52" t="s">
        <v>254</v>
      </c>
      <c r="H2170" s="52" t="s">
        <v>254</v>
      </c>
      <c r="I21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71" spans="1:9" hidden="1">
      <c r="A2171" s="50">
        <v>261316</v>
      </c>
      <c r="B2171" s="50" t="s">
        <v>1615</v>
      </c>
      <c r="C2171" s="50" t="s">
        <v>1452</v>
      </c>
      <c r="D2171" s="50" t="s">
        <v>1588</v>
      </c>
      <c r="E2171" s="50" t="s">
        <v>327</v>
      </c>
      <c r="F2171" s="51" t="s">
        <v>74</v>
      </c>
      <c r="G2171" s="52" t="s">
        <v>254</v>
      </c>
      <c r="H2171" s="52" t="s">
        <v>254</v>
      </c>
      <c r="I21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72" spans="1:9" hidden="1">
      <c r="A2172" s="50">
        <v>261317</v>
      </c>
      <c r="B2172" s="50" t="s">
        <v>1616</v>
      </c>
      <c r="C2172" s="50" t="s">
        <v>1617</v>
      </c>
      <c r="D2172" s="50" t="s">
        <v>1588</v>
      </c>
      <c r="E2172" s="50" t="s">
        <v>327</v>
      </c>
      <c r="F2172" s="51" t="s">
        <v>74</v>
      </c>
      <c r="G2172" s="52" t="s">
        <v>254</v>
      </c>
      <c r="H2172" s="52" t="s">
        <v>254</v>
      </c>
      <c r="I21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73" spans="1:9" hidden="1">
      <c r="A2173" s="50">
        <v>261318</v>
      </c>
      <c r="B2173" s="50" t="s">
        <v>1618</v>
      </c>
      <c r="C2173" s="50" t="s">
        <v>370</v>
      </c>
      <c r="D2173" s="50" t="s">
        <v>1588</v>
      </c>
      <c r="E2173" s="50" t="s">
        <v>253</v>
      </c>
      <c r="F2173" s="51" t="s">
        <v>74</v>
      </c>
      <c r="G2173" s="52" t="s">
        <v>254</v>
      </c>
      <c r="H2173" s="52" t="s">
        <v>254</v>
      </c>
      <c r="I21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74" spans="1:9" hidden="1">
      <c r="A2174" s="50">
        <v>261319</v>
      </c>
      <c r="B2174" s="50" t="s">
        <v>1619</v>
      </c>
      <c r="C2174" s="50" t="s">
        <v>1620</v>
      </c>
      <c r="D2174" s="50" t="s">
        <v>1588</v>
      </c>
      <c r="E2174" s="50" t="s">
        <v>327</v>
      </c>
      <c r="F2174" s="51" t="s">
        <v>74</v>
      </c>
      <c r="G2174" s="53">
        <v>0.47</v>
      </c>
      <c r="H2174" s="53">
        <v>0.24</v>
      </c>
      <c r="I217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1.9583333333333333</v>
      </c>
    </row>
    <row r="2175" spans="1:9" hidden="1">
      <c r="A2175" s="50">
        <v>261320</v>
      </c>
      <c r="B2175" s="50" t="s">
        <v>1621</v>
      </c>
      <c r="C2175" s="50" t="s">
        <v>1557</v>
      </c>
      <c r="D2175" s="50" t="s">
        <v>1588</v>
      </c>
      <c r="E2175" s="50" t="s">
        <v>607</v>
      </c>
      <c r="F2175" s="51" t="s">
        <v>74</v>
      </c>
      <c r="G2175" s="52" t="s">
        <v>254</v>
      </c>
      <c r="H2175" s="52" t="s">
        <v>254</v>
      </c>
      <c r="I21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76" spans="1:9" hidden="1">
      <c r="A2176" s="50">
        <v>261321</v>
      </c>
      <c r="B2176" s="50" t="s">
        <v>1622</v>
      </c>
      <c r="C2176" s="50" t="s">
        <v>1623</v>
      </c>
      <c r="D2176" s="50" t="s">
        <v>1588</v>
      </c>
      <c r="E2176" s="50" t="s">
        <v>1037</v>
      </c>
      <c r="F2176" s="51" t="s">
        <v>74</v>
      </c>
      <c r="G2176" s="53">
        <v>0.78</v>
      </c>
      <c r="H2176" s="53">
        <v>0.36</v>
      </c>
      <c r="I217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2.166666666666667</v>
      </c>
    </row>
    <row r="2177" spans="1:9" hidden="1">
      <c r="A2177" s="50">
        <v>261322</v>
      </c>
      <c r="B2177" s="50" t="s">
        <v>1624</v>
      </c>
      <c r="C2177" s="50" t="s">
        <v>1625</v>
      </c>
      <c r="D2177" s="50" t="s">
        <v>1588</v>
      </c>
      <c r="E2177" s="50" t="s">
        <v>253</v>
      </c>
      <c r="F2177" s="51" t="s">
        <v>74</v>
      </c>
      <c r="G2177" s="52" t="s">
        <v>254</v>
      </c>
      <c r="H2177" s="52" t="s">
        <v>254</v>
      </c>
      <c r="I21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78" spans="1:9" hidden="1">
      <c r="A2178" s="50">
        <v>261323</v>
      </c>
      <c r="B2178" s="50" t="s">
        <v>1626</v>
      </c>
      <c r="C2178" s="50" t="s">
        <v>1627</v>
      </c>
      <c r="D2178" s="50" t="s">
        <v>1588</v>
      </c>
      <c r="E2178" s="50" t="s">
        <v>253</v>
      </c>
      <c r="F2178" s="51" t="s">
        <v>74</v>
      </c>
      <c r="G2178" s="52" t="s">
        <v>254</v>
      </c>
      <c r="H2178" s="52" t="s">
        <v>254</v>
      </c>
      <c r="I21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79" spans="1:9" hidden="1">
      <c r="A2179" s="50">
        <v>261324</v>
      </c>
      <c r="B2179" s="50" t="s">
        <v>1628</v>
      </c>
      <c r="C2179" s="50" t="s">
        <v>1629</v>
      </c>
      <c r="D2179" s="50" t="s">
        <v>1588</v>
      </c>
      <c r="E2179" s="50" t="s">
        <v>607</v>
      </c>
      <c r="F2179" s="51" t="s">
        <v>74</v>
      </c>
      <c r="G2179" s="53">
        <v>1.29</v>
      </c>
      <c r="H2179" s="54">
        <v>0.5</v>
      </c>
      <c r="I217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2.58</v>
      </c>
    </row>
    <row r="2180" spans="1:9" hidden="1">
      <c r="A2180" s="50">
        <v>261325</v>
      </c>
      <c r="B2180" s="50" t="s">
        <v>1630</v>
      </c>
      <c r="C2180" s="50" t="s">
        <v>512</v>
      </c>
      <c r="D2180" s="50" t="s">
        <v>1588</v>
      </c>
      <c r="E2180" s="50" t="s">
        <v>1631</v>
      </c>
      <c r="F2180" s="51" t="s">
        <v>74</v>
      </c>
      <c r="G2180" s="52" t="s">
        <v>254</v>
      </c>
      <c r="H2180" s="52" t="s">
        <v>254</v>
      </c>
      <c r="I21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81" spans="1:9" hidden="1">
      <c r="A2181" s="50">
        <v>261327</v>
      </c>
      <c r="B2181" s="50" t="s">
        <v>1632</v>
      </c>
      <c r="C2181" s="50" t="s">
        <v>1633</v>
      </c>
      <c r="D2181" s="50" t="s">
        <v>1588</v>
      </c>
      <c r="E2181" s="50" t="s">
        <v>253</v>
      </c>
      <c r="F2181" s="51" t="s">
        <v>74</v>
      </c>
      <c r="G2181" s="52" t="s">
        <v>254</v>
      </c>
      <c r="H2181" s="52" t="s">
        <v>254</v>
      </c>
      <c r="I21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82" spans="1:9" hidden="1">
      <c r="A2182" s="50">
        <v>261328</v>
      </c>
      <c r="B2182" s="50" t="s">
        <v>1634</v>
      </c>
      <c r="C2182" s="50" t="s">
        <v>1635</v>
      </c>
      <c r="D2182" s="50" t="s">
        <v>1588</v>
      </c>
      <c r="E2182" s="50" t="s">
        <v>1609</v>
      </c>
      <c r="F2182" s="51" t="s">
        <v>74</v>
      </c>
      <c r="G2182" s="52" t="s">
        <v>254</v>
      </c>
      <c r="H2182" s="52" t="s">
        <v>254</v>
      </c>
      <c r="I21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83" spans="1:9" hidden="1">
      <c r="A2183" s="50">
        <v>261329</v>
      </c>
      <c r="B2183" s="50" t="s">
        <v>1636</v>
      </c>
      <c r="C2183" s="50" t="s">
        <v>1637</v>
      </c>
      <c r="D2183" s="50" t="s">
        <v>1588</v>
      </c>
      <c r="E2183" s="50" t="s">
        <v>1631</v>
      </c>
      <c r="F2183" s="51" t="s">
        <v>74</v>
      </c>
      <c r="G2183" s="53">
        <v>0.68</v>
      </c>
      <c r="H2183" s="53">
        <v>0.43</v>
      </c>
      <c r="I218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1.5813953488372094</v>
      </c>
    </row>
    <row r="2184" spans="1:9" hidden="1">
      <c r="A2184" s="50">
        <v>261330</v>
      </c>
      <c r="B2184" s="50" t="s">
        <v>1638</v>
      </c>
      <c r="C2184" s="50" t="s">
        <v>1639</v>
      </c>
      <c r="D2184" s="50" t="s">
        <v>1588</v>
      </c>
      <c r="E2184" s="50" t="s">
        <v>253</v>
      </c>
      <c r="F2184" s="51" t="s">
        <v>74</v>
      </c>
      <c r="G2184" s="52" t="s">
        <v>254</v>
      </c>
      <c r="H2184" s="52" t="s">
        <v>254</v>
      </c>
      <c r="I21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85" spans="1:9" hidden="1">
      <c r="A2185" s="50">
        <v>261331</v>
      </c>
      <c r="B2185" s="50" t="s">
        <v>1640</v>
      </c>
      <c r="C2185" s="50" t="s">
        <v>1641</v>
      </c>
      <c r="D2185" s="50" t="s">
        <v>1588</v>
      </c>
      <c r="E2185" s="50" t="s">
        <v>1642</v>
      </c>
      <c r="F2185" s="51" t="s">
        <v>74</v>
      </c>
      <c r="G2185" s="52" t="s">
        <v>254</v>
      </c>
      <c r="H2185" s="52" t="s">
        <v>254</v>
      </c>
      <c r="I218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86" spans="1:9" hidden="1">
      <c r="A2186" s="50">
        <v>261332</v>
      </c>
      <c r="B2186" s="50" t="s">
        <v>1176</v>
      </c>
      <c r="C2186" s="50" t="s">
        <v>687</v>
      </c>
      <c r="D2186" s="50" t="s">
        <v>1588</v>
      </c>
      <c r="E2186" s="50" t="s">
        <v>253</v>
      </c>
      <c r="F2186" s="51" t="s">
        <v>74</v>
      </c>
      <c r="G2186" s="52" t="s">
        <v>254</v>
      </c>
      <c r="H2186" s="52" t="s">
        <v>254</v>
      </c>
      <c r="I218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87" spans="1:9" hidden="1">
      <c r="A2187" s="50">
        <v>261333</v>
      </c>
      <c r="B2187" s="50" t="s">
        <v>1643</v>
      </c>
      <c r="C2187" s="50" t="s">
        <v>1644</v>
      </c>
      <c r="D2187" s="50" t="s">
        <v>1588</v>
      </c>
      <c r="E2187" s="50" t="s">
        <v>704</v>
      </c>
      <c r="F2187" s="51" t="s">
        <v>74</v>
      </c>
      <c r="G2187" s="52" t="s">
        <v>254</v>
      </c>
      <c r="H2187" s="52" t="s">
        <v>254</v>
      </c>
      <c r="I21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88" spans="1:9" hidden="1">
      <c r="A2188" s="50">
        <v>261335</v>
      </c>
      <c r="B2188" s="50" t="s">
        <v>1645</v>
      </c>
      <c r="C2188" s="50" t="s">
        <v>348</v>
      </c>
      <c r="D2188" s="50" t="s">
        <v>1588</v>
      </c>
      <c r="E2188" s="50" t="s">
        <v>327</v>
      </c>
      <c r="F2188" s="51" t="s">
        <v>74</v>
      </c>
      <c r="G2188" s="52" t="s">
        <v>254</v>
      </c>
      <c r="H2188" s="52" t="s">
        <v>254</v>
      </c>
      <c r="I218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89" spans="1:9" hidden="1">
      <c r="A2189" s="50">
        <v>261336</v>
      </c>
      <c r="B2189" s="50" t="s">
        <v>1646</v>
      </c>
      <c r="C2189" s="50" t="s">
        <v>1647</v>
      </c>
      <c r="D2189" s="50" t="s">
        <v>1588</v>
      </c>
      <c r="E2189" s="50" t="s">
        <v>253</v>
      </c>
      <c r="F2189" s="51" t="s">
        <v>74</v>
      </c>
      <c r="G2189" s="52" t="s">
        <v>254</v>
      </c>
      <c r="H2189" s="52" t="s">
        <v>254</v>
      </c>
      <c r="I218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190" spans="1:9" hidden="1">
      <c r="A2190" s="50">
        <v>261337</v>
      </c>
      <c r="B2190" s="50" t="s">
        <v>1648</v>
      </c>
      <c r="C2190" s="50" t="s">
        <v>840</v>
      </c>
      <c r="D2190" s="50" t="s">
        <v>1588</v>
      </c>
      <c r="E2190" s="50" t="s">
        <v>767</v>
      </c>
      <c r="F2190" s="51" t="s">
        <v>74</v>
      </c>
      <c r="G2190" s="53">
        <v>1.02</v>
      </c>
      <c r="H2190" s="53">
        <v>0.42</v>
      </c>
      <c r="I219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2.4285714285714288</v>
      </c>
    </row>
    <row r="2191" spans="1:9" hidden="1">
      <c r="A2191" s="50">
        <v>261338</v>
      </c>
      <c r="B2191" s="50" t="s">
        <v>1649</v>
      </c>
      <c r="C2191" s="50" t="s">
        <v>698</v>
      </c>
      <c r="D2191" s="50" t="s">
        <v>1588</v>
      </c>
      <c r="E2191" s="50" t="s">
        <v>327</v>
      </c>
      <c r="F2191" s="51" t="s">
        <v>74</v>
      </c>
      <c r="G2191" s="53">
        <v>0.96</v>
      </c>
      <c r="H2191" s="53">
        <v>0.47</v>
      </c>
      <c r="I219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2.0425531914893615</v>
      </c>
    </row>
    <row r="2192" spans="1:9">
      <c r="A2192" s="332"/>
      <c r="B2192" s="332"/>
      <c r="C2192" s="332"/>
      <c r="D2192" s="332"/>
      <c r="E2192" s="332"/>
      <c r="F2192" s="333"/>
      <c r="G2192" s="334"/>
      <c r="H2192" s="334"/>
      <c r="I2192" s="389" t="str">
        <f>IFERROR(Table2[[#This Row],[Total private allowed amount for facility inpatient and outpatient services ($ millions) (required)]]/Table2[[#This Row],[Simulated Medicare allowed amount for facility inpatient and outpatient services ($ millions) (required)]],"")</f>
        <v/>
      </c>
    </row>
    <row r="2193" spans="1:9">
      <c r="A2193" s="332"/>
      <c r="B2193" s="332"/>
      <c r="C2193" s="332"/>
      <c r="D2193" s="332"/>
      <c r="E2193" s="332"/>
      <c r="F2193" s="333"/>
      <c r="G2193" s="334"/>
      <c r="H2193" s="334"/>
      <c r="I2193" s="389" t="str">
        <f>IFERROR(Table2[[#This Row],[Total private allowed amount for facility inpatient and outpatient services ($ millions) (required)]]/Table2[[#This Row],[Simulated Medicare allowed amount for facility inpatient and outpatient services ($ millions) (required)]],"")</f>
        <v/>
      </c>
    </row>
    <row r="2194" spans="1:9">
      <c r="A2194" s="332"/>
      <c r="B2194" s="332"/>
      <c r="C2194" s="332"/>
      <c r="D2194" s="332"/>
      <c r="E2194" s="332"/>
      <c r="F2194" s="333"/>
      <c r="G2194" s="334"/>
      <c r="H2194" s="334"/>
      <c r="I2194" s="389" t="str">
        <f>IFERROR(Table2[[#This Row],[Total private allowed amount for facility inpatient and outpatient services ($ millions) (required)]]/Table2[[#This Row],[Simulated Medicare allowed amount for facility inpatient and outpatient services ($ millions) (required)]],"")</f>
        <v/>
      </c>
    </row>
    <row r="2195" spans="1:9">
      <c r="A2195" s="332"/>
      <c r="B2195" s="332"/>
      <c r="C2195" s="332"/>
      <c r="D2195" s="332"/>
      <c r="E2195" s="332"/>
      <c r="F2195" s="333"/>
      <c r="G2195" s="334"/>
      <c r="H2195" s="334"/>
      <c r="I2195" s="389" t="str">
        <f>IFERROR(Table2[[#This Row],[Total private allowed amount for facility inpatient and outpatient services ($ millions) (required)]]/Table2[[#This Row],[Simulated Medicare allowed amount for facility inpatient and outpatient services ($ millions) (required)]],"")</f>
        <v/>
      </c>
    </row>
    <row r="2196" spans="1:9">
      <c r="A2196" s="332"/>
      <c r="B2196" s="332"/>
      <c r="C2196" s="332"/>
      <c r="D2196" s="332"/>
      <c r="E2196" s="332"/>
      <c r="F2196" s="333"/>
      <c r="G2196" s="334"/>
      <c r="H2196" s="334"/>
      <c r="I2196" s="389" t="str">
        <f>IFERROR(Table2[[#This Row],[Total private allowed amount for facility inpatient and outpatient services ($ millions) (required)]]/Table2[[#This Row],[Simulated Medicare allowed amount for facility inpatient and outpatient services ($ millions) (required)]],"")</f>
        <v/>
      </c>
    </row>
    <row r="2197" spans="1:9">
      <c r="A2197" s="332"/>
      <c r="B2197" s="332"/>
      <c r="C2197" s="332"/>
      <c r="D2197" s="332"/>
      <c r="E2197" s="332"/>
      <c r="F2197" s="333"/>
      <c r="G2197" s="334"/>
      <c r="H2197" s="334"/>
      <c r="I2197" s="389" t="str">
        <f>IFERROR(Table2[[#This Row],[Total private allowed amount for facility inpatient and outpatient services ($ millions) (required)]]/Table2[[#This Row],[Simulated Medicare allowed amount for facility inpatient and outpatient services ($ millions) (required)]],"")</f>
        <v/>
      </c>
    </row>
    <row r="2198" spans="1:9">
      <c r="A2198" s="332"/>
      <c r="B2198" s="332"/>
      <c r="C2198" s="332"/>
      <c r="D2198" s="332"/>
      <c r="E2198" s="332"/>
      <c r="F2198" s="333"/>
      <c r="G2198" s="336"/>
      <c r="H2198" s="336"/>
      <c r="I2198" s="389" t="str">
        <f>IFERROR(Table2[[#This Row],[Total private allowed amount for facility inpatient and outpatient services ($ millions) (required)]]/Table2[[#This Row],[Simulated Medicare allowed amount for facility inpatient and outpatient services ($ millions) (required)]],"")</f>
        <v/>
      </c>
    </row>
    <row r="2199" spans="1:9">
      <c r="A2199" s="332"/>
      <c r="B2199" s="332"/>
      <c r="C2199" s="332"/>
      <c r="D2199" s="332"/>
      <c r="E2199" s="332"/>
      <c r="F2199" s="333"/>
      <c r="G2199" s="334"/>
      <c r="H2199" s="334"/>
      <c r="I2199" s="389" t="str">
        <f>IFERROR(Table2[[#This Row],[Total private allowed amount for facility inpatient and outpatient services ($ millions) (required)]]/Table2[[#This Row],[Simulated Medicare allowed amount for facility inpatient and outpatient services ($ millions) (required)]],"")</f>
        <v/>
      </c>
    </row>
    <row r="2200" spans="1:9">
      <c r="A2200" s="332"/>
      <c r="B2200" s="332"/>
      <c r="C2200" s="332"/>
      <c r="D2200" s="332"/>
      <c r="E2200" s="332"/>
      <c r="F2200" s="333"/>
      <c r="G2200" s="334"/>
      <c r="H2200" s="334"/>
      <c r="I2200" s="389" t="str">
        <f>IFERROR(Table2[[#This Row],[Total private allowed amount for facility inpatient and outpatient services ($ millions) (required)]]/Table2[[#This Row],[Simulated Medicare allowed amount for facility inpatient and outpatient services ($ millions) (required)]],"")</f>
        <v/>
      </c>
    </row>
    <row r="2201" spans="1:9">
      <c r="A2201" s="332"/>
      <c r="B2201" s="332"/>
      <c r="C2201" s="332"/>
      <c r="D2201" s="332"/>
      <c r="E2201" s="332"/>
      <c r="F2201" s="333"/>
      <c r="G2201" s="334"/>
      <c r="H2201" s="335"/>
      <c r="I2201" s="389" t="str">
        <f>IFERROR(Table2[[#This Row],[Total private allowed amount for facility inpatient and outpatient services ($ millions) (required)]]/Table2[[#This Row],[Simulated Medicare allowed amount for facility inpatient and outpatient services ($ millions) (required)]],"")</f>
        <v/>
      </c>
    </row>
    <row r="2202" spans="1:9">
      <c r="A2202" s="332"/>
      <c r="B2202" s="332"/>
      <c r="C2202" s="332"/>
      <c r="D2202" s="332"/>
      <c r="E2202" s="332"/>
      <c r="F2202" s="333"/>
      <c r="G2202" s="336"/>
      <c r="H2202" s="336"/>
      <c r="I2202" s="389" t="str">
        <f>IFERROR(Table2[[#This Row],[Total private allowed amount for facility inpatient and outpatient services ($ millions) (required)]]/Table2[[#This Row],[Simulated Medicare allowed amount for facility inpatient and outpatient services ($ millions) (required)]],"")</f>
        <v/>
      </c>
    </row>
    <row r="2203" spans="1:9">
      <c r="A2203" s="332"/>
      <c r="B2203" s="332"/>
      <c r="C2203" s="332"/>
      <c r="D2203" s="332"/>
      <c r="E2203" s="332"/>
      <c r="F2203" s="333"/>
      <c r="G2203" s="336"/>
      <c r="H2203" s="336"/>
      <c r="I2203" s="389" t="str">
        <f>IFERROR(Table2[[#This Row],[Total private allowed amount for facility inpatient and outpatient services ($ millions) (required)]]/Table2[[#This Row],[Simulated Medicare allowed amount for facility inpatient and outpatient services ($ millions) (required)]],"")</f>
        <v/>
      </c>
    </row>
    <row r="2204" spans="1:9" hidden="1">
      <c r="A2204" s="50">
        <v>271303</v>
      </c>
      <c r="B2204" s="50" t="s">
        <v>1650</v>
      </c>
      <c r="C2204" s="50" t="s">
        <v>1651</v>
      </c>
      <c r="D2204" s="50" t="s">
        <v>1652</v>
      </c>
      <c r="E2204" s="50" t="s">
        <v>253</v>
      </c>
      <c r="F2204" s="51" t="s">
        <v>74</v>
      </c>
      <c r="G2204" s="52" t="s">
        <v>254</v>
      </c>
      <c r="H2204" s="52" t="s">
        <v>254</v>
      </c>
      <c r="I220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05" spans="1:9" hidden="1">
      <c r="A2205" s="50">
        <v>271304</v>
      </c>
      <c r="B2205" s="50" t="s">
        <v>1653</v>
      </c>
      <c r="C2205" s="50" t="s">
        <v>1654</v>
      </c>
      <c r="D2205" s="50" t="s">
        <v>1652</v>
      </c>
      <c r="E2205" s="50" t="s">
        <v>1655</v>
      </c>
      <c r="F2205" s="51" t="s">
        <v>74</v>
      </c>
      <c r="G2205" s="52" t="s">
        <v>254</v>
      </c>
      <c r="H2205" s="52" t="s">
        <v>254</v>
      </c>
      <c r="I220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06" spans="1:9" hidden="1">
      <c r="A2206" s="50">
        <v>271306</v>
      </c>
      <c r="B2206" s="50" t="s">
        <v>1656</v>
      </c>
      <c r="C2206" s="50" t="s">
        <v>1657</v>
      </c>
      <c r="D2206" s="50" t="s">
        <v>1652</v>
      </c>
      <c r="E2206" s="50" t="s">
        <v>253</v>
      </c>
      <c r="F2206" s="51" t="s">
        <v>74</v>
      </c>
      <c r="G2206" s="52" t="s">
        <v>254</v>
      </c>
      <c r="H2206" s="52" t="s">
        <v>254</v>
      </c>
      <c r="I220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07" spans="1:9" hidden="1">
      <c r="A2207" s="50">
        <v>271307</v>
      </c>
      <c r="B2207" s="50" t="s">
        <v>1658</v>
      </c>
      <c r="C2207" s="50" t="s">
        <v>1659</v>
      </c>
      <c r="D2207" s="50" t="s">
        <v>1652</v>
      </c>
      <c r="E2207" s="50" t="s">
        <v>1655</v>
      </c>
      <c r="F2207" s="51" t="s">
        <v>74</v>
      </c>
      <c r="G2207" s="52" t="s">
        <v>254</v>
      </c>
      <c r="H2207" s="52" t="s">
        <v>254</v>
      </c>
      <c r="I220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08" spans="1:9" hidden="1">
      <c r="A2208" s="50">
        <v>271310</v>
      </c>
      <c r="B2208" s="50" t="s">
        <v>1660</v>
      </c>
      <c r="C2208" s="50" t="s">
        <v>1661</v>
      </c>
      <c r="D2208" s="50" t="s">
        <v>1652</v>
      </c>
      <c r="E2208" s="50" t="s">
        <v>253</v>
      </c>
      <c r="F2208" s="51" t="s">
        <v>74</v>
      </c>
      <c r="G2208" s="52" t="s">
        <v>254</v>
      </c>
      <c r="H2208" s="52" t="s">
        <v>254</v>
      </c>
      <c r="I220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09" spans="1:9" hidden="1">
      <c r="A2209" s="50">
        <v>271313</v>
      </c>
      <c r="B2209" s="50" t="s">
        <v>1662</v>
      </c>
      <c r="C2209" s="50" t="s">
        <v>1663</v>
      </c>
      <c r="D2209" s="50" t="s">
        <v>1652</v>
      </c>
      <c r="E2209" s="50" t="s">
        <v>1664</v>
      </c>
      <c r="F2209" s="51" t="s">
        <v>74</v>
      </c>
      <c r="G2209" s="52" t="s">
        <v>254</v>
      </c>
      <c r="H2209" s="52" t="s">
        <v>254</v>
      </c>
      <c r="I220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10" spans="1:9" hidden="1">
      <c r="A2210" s="50">
        <v>271314</v>
      </c>
      <c r="B2210" s="50" t="s">
        <v>1665</v>
      </c>
      <c r="C2210" s="50" t="s">
        <v>1666</v>
      </c>
      <c r="D2210" s="50" t="s">
        <v>1652</v>
      </c>
      <c r="E2210" s="50" t="s">
        <v>253</v>
      </c>
      <c r="F2210" s="51" t="s">
        <v>74</v>
      </c>
      <c r="G2210" s="52" t="s">
        <v>254</v>
      </c>
      <c r="H2210" s="52" t="s">
        <v>254</v>
      </c>
      <c r="I221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11" spans="1:9" hidden="1">
      <c r="A2211" s="50">
        <v>271316</v>
      </c>
      <c r="B2211" s="50" t="s">
        <v>1667</v>
      </c>
      <c r="C2211" s="50" t="s">
        <v>1668</v>
      </c>
      <c r="D2211" s="50" t="s">
        <v>1652</v>
      </c>
      <c r="E2211" s="50" t="s">
        <v>253</v>
      </c>
      <c r="F2211" s="51" t="s">
        <v>74</v>
      </c>
      <c r="G2211" s="52" t="s">
        <v>254</v>
      </c>
      <c r="H2211" s="52" t="s">
        <v>254</v>
      </c>
      <c r="I221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12" spans="1:9" hidden="1">
      <c r="A2212" s="50">
        <v>271317</v>
      </c>
      <c r="B2212" s="50" t="s">
        <v>1669</v>
      </c>
      <c r="C2212" s="50" t="s">
        <v>1670</v>
      </c>
      <c r="D2212" s="50" t="s">
        <v>1652</v>
      </c>
      <c r="E2212" s="50" t="s">
        <v>1664</v>
      </c>
      <c r="F2212" s="51" t="s">
        <v>74</v>
      </c>
      <c r="G2212" s="54">
        <v>0.3</v>
      </c>
      <c r="H2212" s="53">
        <v>0.23</v>
      </c>
      <c r="I221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1.3043478260869563</v>
      </c>
    </row>
    <row r="2213" spans="1:9" hidden="1">
      <c r="A2213" s="50">
        <v>271318</v>
      </c>
      <c r="B2213" s="50" t="s">
        <v>1671</v>
      </c>
      <c r="C2213" s="50" t="s">
        <v>1672</v>
      </c>
      <c r="D2213" s="50" t="s">
        <v>1652</v>
      </c>
      <c r="E2213" s="50" t="s">
        <v>253</v>
      </c>
      <c r="F2213" s="51" t="s">
        <v>74</v>
      </c>
      <c r="G2213" s="52" t="s">
        <v>254</v>
      </c>
      <c r="H2213" s="52" t="s">
        <v>254</v>
      </c>
      <c r="I221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14" spans="1:9" hidden="1">
      <c r="A2214" s="50">
        <v>271319</v>
      </c>
      <c r="B2214" s="50" t="s">
        <v>1673</v>
      </c>
      <c r="C2214" s="50" t="s">
        <v>1328</v>
      </c>
      <c r="D2214" s="50" t="s">
        <v>1652</v>
      </c>
      <c r="E2214" s="50" t="s">
        <v>253</v>
      </c>
      <c r="F2214" s="51" t="s">
        <v>74</v>
      </c>
      <c r="G2214" s="52" t="s">
        <v>254</v>
      </c>
      <c r="H2214" s="52" t="s">
        <v>254</v>
      </c>
      <c r="I221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15" spans="1:9" hidden="1">
      <c r="A2215" s="50">
        <v>271320</v>
      </c>
      <c r="B2215" s="50" t="s">
        <v>1674</v>
      </c>
      <c r="C2215" s="50" t="s">
        <v>1675</v>
      </c>
      <c r="D2215" s="50" t="s">
        <v>1652</v>
      </c>
      <c r="E2215" s="50" t="s">
        <v>253</v>
      </c>
      <c r="F2215" s="51" t="s">
        <v>74</v>
      </c>
      <c r="G2215" s="52" t="s">
        <v>254</v>
      </c>
      <c r="H2215" s="52" t="s">
        <v>254</v>
      </c>
      <c r="I221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16" spans="1:9" hidden="1">
      <c r="A2216" s="50">
        <v>271323</v>
      </c>
      <c r="B2216" s="50" t="s">
        <v>1676</v>
      </c>
      <c r="C2216" s="50" t="s">
        <v>1677</v>
      </c>
      <c r="D2216" s="50" t="s">
        <v>1652</v>
      </c>
      <c r="E2216" s="50" t="s">
        <v>270</v>
      </c>
      <c r="F2216" s="51" t="s">
        <v>74</v>
      </c>
      <c r="G2216" s="53">
        <v>0.35</v>
      </c>
      <c r="H2216" s="53">
        <v>0.22</v>
      </c>
      <c r="I221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1.5909090909090908</v>
      </c>
    </row>
    <row r="2217" spans="1:9" hidden="1">
      <c r="A2217" s="50">
        <v>271324</v>
      </c>
      <c r="B2217" s="50" t="s">
        <v>1678</v>
      </c>
      <c r="C2217" s="50" t="s">
        <v>1679</v>
      </c>
      <c r="D2217" s="50" t="s">
        <v>1652</v>
      </c>
      <c r="E2217" s="50" t="s">
        <v>253</v>
      </c>
      <c r="F2217" s="51" t="s">
        <v>74</v>
      </c>
      <c r="G2217" s="52" t="s">
        <v>254</v>
      </c>
      <c r="H2217" s="52" t="s">
        <v>254</v>
      </c>
      <c r="I221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18" spans="1:9" hidden="1">
      <c r="A2218" s="50">
        <v>271325</v>
      </c>
      <c r="B2218" s="50" t="s">
        <v>1680</v>
      </c>
      <c r="C2218" s="50" t="s">
        <v>1681</v>
      </c>
      <c r="D2218" s="50" t="s">
        <v>1652</v>
      </c>
      <c r="E2218" s="50" t="s">
        <v>253</v>
      </c>
      <c r="F2218" s="51" t="s">
        <v>74</v>
      </c>
      <c r="G2218" s="52" t="s">
        <v>254</v>
      </c>
      <c r="H2218" s="52" t="s">
        <v>254</v>
      </c>
      <c r="I221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19" spans="1:9" hidden="1">
      <c r="A2219" s="50">
        <v>271326</v>
      </c>
      <c r="B2219" s="50" t="s">
        <v>1682</v>
      </c>
      <c r="C2219" s="50" t="s">
        <v>1683</v>
      </c>
      <c r="D2219" s="50" t="s">
        <v>1652</v>
      </c>
      <c r="E2219" s="50" t="s">
        <v>1664</v>
      </c>
      <c r="F2219" s="51" t="s">
        <v>74</v>
      </c>
      <c r="G2219" s="52" t="s">
        <v>254</v>
      </c>
      <c r="H2219" s="52" t="s">
        <v>254</v>
      </c>
      <c r="I221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20" spans="1:9" hidden="1">
      <c r="A2220" s="50">
        <v>271327</v>
      </c>
      <c r="B2220" s="50" t="s">
        <v>1684</v>
      </c>
      <c r="C2220" s="50" t="s">
        <v>572</v>
      </c>
      <c r="D2220" s="50" t="s">
        <v>1652</v>
      </c>
      <c r="E2220" s="50" t="s">
        <v>253</v>
      </c>
      <c r="F2220" s="51" t="s">
        <v>74</v>
      </c>
      <c r="G2220" s="52" t="s">
        <v>254</v>
      </c>
      <c r="H2220" s="52" t="s">
        <v>254</v>
      </c>
      <c r="I222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21" spans="1:9" hidden="1">
      <c r="A2221" s="50">
        <v>271328</v>
      </c>
      <c r="B2221" s="50" t="s">
        <v>1685</v>
      </c>
      <c r="C2221" s="50" t="s">
        <v>1342</v>
      </c>
      <c r="D2221" s="50" t="s">
        <v>1652</v>
      </c>
      <c r="E2221" s="50" t="s">
        <v>1686</v>
      </c>
      <c r="F2221" s="51" t="s">
        <v>74</v>
      </c>
      <c r="G2221" s="52" t="s">
        <v>254</v>
      </c>
      <c r="H2221" s="52" t="s">
        <v>254</v>
      </c>
      <c r="I222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22" spans="1:9" hidden="1">
      <c r="A2222" s="50">
        <v>271329</v>
      </c>
      <c r="B2222" s="50" t="s">
        <v>1687</v>
      </c>
      <c r="C2222" s="50" t="s">
        <v>1688</v>
      </c>
      <c r="D2222" s="50" t="s">
        <v>1652</v>
      </c>
      <c r="E2222" s="50" t="s">
        <v>253</v>
      </c>
      <c r="F2222" s="51" t="s">
        <v>74</v>
      </c>
      <c r="G2222" s="52" t="s">
        <v>254</v>
      </c>
      <c r="H2222" s="52" t="s">
        <v>254</v>
      </c>
      <c r="I222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23" spans="1:9" hidden="1">
      <c r="A2223" s="50">
        <v>271330</v>
      </c>
      <c r="B2223" s="50" t="s">
        <v>1689</v>
      </c>
      <c r="C2223" s="50" t="s">
        <v>1024</v>
      </c>
      <c r="D2223" s="50" t="s">
        <v>1652</v>
      </c>
      <c r="E2223" s="50" t="s">
        <v>1664</v>
      </c>
      <c r="F2223" s="51" t="s">
        <v>74</v>
      </c>
      <c r="G2223" s="52" t="s">
        <v>254</v>
      </c>
      <c r="H2223" s="52" t="s">
        <v>254</v>
      </c>
      <c r="I222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24" spans="1:9" hidden="1">
      <c r="A2224" s="50">
        <v>271331</v>
      </c>
      <c r="B2224" s="50" t="s">
        <v>1690</v>
      </c>
      <c r="C2224" s="50" t="s">
        <v>1691</v>
      </c>
      <c r="D2224" s="50" t="s">
        <v>1652</v>
      </c>
      <c r="E2224" s="50" t="s">
        <v>253</v>
      </c>
      <c r="F2224" s="51" t="s">
        <v>74</v>
      </c>
      <c r="G2224" s="52" t="s">
        <v>254</v>
      </c>
      <c r="H2224" s="52" t="s">
        <v>254</v>
      </c>
      <c r="I222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25" spans="1:9" hidden="1">
      <c r="A2225" s="50">
        <v>271332</v>
      </c>
      <c r="B2225" s="50" t="s">
        <v>1692</v>
      </c>
      <c r="C2225" s="50" t="s">
        <v>1693</v>
      </c>
      <c r="D2225" s="50" t="s">
        <v>1652</v>
      </c>
      <c r="E2225" s="50" t="s">
        <v>253</v>
      </c>
      <c r="F2225" s="51" t="s">
        <v>74</v>
      </c>
      <c r="G2225" s="52" t="s">
        <v>254</v>
      </c>
      <c r="H2225" s="52" t="s">
        <v>254</v>
      </c>
      <c r="I222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26" spans="1:9" hidden="1">
      <c r="A2226" s="50">
        <v>271333</v>
      </c>
      <c r="B2226" s="50" t="s">
        <v>1694</v>
      </c>
      <c r="C2226" s="50" t="s">
        <v>1695</v>
      </c>
      <c r="D2226" s="50" t="s">
        <v>1652</v>
      </c>
      <c r="E2226" s="50" t="s">
        <v>253</v>
      </c>
      <c r="F2226" s="51" t="s">
        <v>74</v>
      </c>
      <c r="G2226" s="52" t="s">
        <v>254</v>
      </c>
      <c r="H2226" s="52" t="s">
        <v>254</v>
      </c>
      <c r="I222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27" spans="1:9" hidden="1">
      <c r="A2227" s="50">
        <v>271334</v>
      </c>
      <c r="B2227" s="50" t="s">
        <v>1696</v>
      </c>
      <c r="C2227" s="50" t="s">
        <v>441</v>
      </c>
      <c r="D2227" s="50" t="s">
        <v>1652</v>
      </c>
      <c r="E2227" s="50" t="s">
        <v>974</v>
      </c>
      <c r="F2227" s="51" t="s">
        <v>74</v>
      </c>
      <c r="G2227" s="52" t="s">
        <v>254</v>
      </c>
      <c r="H2227" s="52" t="s">
        <v>254</v>
      </c>
      <c r="I222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28" spans="1:9" hidden="1">
      <c r="A2228" s="50">
        <v>271335</v>
      </c>
      <c r="B2228" s="50" t="s">
        <v>1697</v>
      </c>
      <c r="C2228" s="50" t="s">
        <v>1698</v>
      </c>
      <c r="D2228" s="50" t="s">
        <v>1652</v>
      </c>
      <c r="E2228" s="50" t="s">
        <v>253</v>
      </c>
      <c r="F2228" s="51" t="s">
        <v>74</v>
      </c>
      <c r="G2228" s="53">
        <v>0.64</v>
      </c>
      <c r="H2228" s="53">
        <v>0.49</v>
      </c>
      <c r="I222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1.306122448979592</v>
      </c>
    </row>
    <row r="2229" spans="1:9" hidden="1">
      <c r="A2229" s="50">
        <v>271336</v>
      </c>
      <c r="B2229" s="50" t="s">
        <v>1699</v>
      </c>
      <c r="C2229" s="50" t="s">
        <v>1700</v>
      </c>
      <c r="D2229" s="50" t="s">
        <v>1652</v>
      </c>
      <c r="E2229" s="50" t="s">
        <v>1686</v>
      </c>
      <c r="F2229" s="51" t="s">
        <v>74</v>
      </c>
      <c r="G2229" s="53">
        <v>0.62</v>
      </c>
      <c r="H2229" s="53">
        <v>0.53</v>
      </c>
      <c r="I222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1.1698113207547169</v>
      </c>
    </row>
    <row r="2230" spans="1:9" hidden="1">
      <c r="A2230" s="50">
        <v>271337</v>
      </c>
      <c r="B2230" s="50" t="s">
        <v>1701</v>
      </c>
      <c r="C2230" s="50" t="s">
        <v>1702</v>
      </c>
      <c r="D2230" s="50" t="s">
        <v>1652</v>
      </c>
      <c r="E2230" s="50" t="s">
        <v>494</v>
      </c>
      <c r="F2230" s="51" t="s">
        <v>74</v>
      </c>
      <c r="G2230" s="52" t="s">
        <v>254</v>
      </c>
      <c r="H2230" s="52" t="s">
        <v>254</v>
      </c>
      <c r="I223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31" spans="1:9" hidden="1">
      <c r="A2231" s="50">
        <v>271339</v>
      </c>
      <c r="B2231" s="50" t="s">
        <v>1703</v>
      </c>
      <c r="C2231" s="50" t="s">
        <v>1704</v>
      </c>
      <c r="D2231" s="50" t="s">
        <v>1652</v>
      </c>
      <c r="E2231" s="50" t="s">
        <v>253</v>
      </c>
      <c r="F2231" s="51" t="s">
        <v>74</v>
      </c>
      <c r="G2231" s="52" t="s">
        <v>254</v>
      </c>
      <c r="H2231" s="52" t="s">
        <v>254</v>
      </c>
      <c r="I223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32" spans="1:9" hidden="1">
      <c r="A2232" s="50">
        <v>271340</v>
      </c>
      <c r="B2232" s="50" t="s">
        <v>1705</v>
      </c>
      <c r="C2232" s="50" t="s">
        <v>1706</v>
      </c>
      <c r="D2232" s="50" t="s">
        <v>1652</v>
      </c>
      <c r="E2232" s="50" t="s">
        <v>253</v>
      </c>
      <c r="F2232" s="51" t="s">
        <v>74</v>
      </c>
      <c r="G2232" s="52">
        <v>6</v>
      </c>
      <c r="H2232" s="53">
        <v>2.41</v>
      </c>
      <c r="I223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2.4896265560165975</v>
      </c>
    </row>
    <row r="2233" spans="1:9" hidden="1">
      <c r="A2233" s="50">
        <v>271343</v>
      </c>
      <c r="B2233" s="50" t="s">
        <v>1707</v>
      </c>
      <c r="C2233" s="50" t="s">
        <v>1708</v>
      </c>
      <c r="D2233" s="50" t="s">
        <v>1652</v>
      </c>
      <c r="E2233" s="50" t="s">
        <v>270</v>
      </c>
      <c r="F2233" s="51" t="s">
        <v>74</v>
      </c>
      <c r="G2233" s="53">
        <v>0.22</v>
      </c>
      <c r="H2233" s="53">
        <v>0.16</v>
      </c>
      <c r="I223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1.375</v>
      </c>
    </row>
    <row r="2234" spans="1:9" hidden="1">
      <c r="A2234" s="50">
        <v>271344</v>
      </c>
      <c r="B2234" s="50" t="s">
        <v>1709</v>
      </c>
      <c r="C2234" s="50" t="s">
        <v>1710</v>
      </c>
      <c r="D2234" s="50" t="s">
        <v>1652</v>
      </c>
      <c r="E2234" s="50" t="s">
        <v>253</v>
      </c>
      <c r="F2234" s="51" t="s">
        <v>74</v>
      </c>
      <c r="G2234" s="52" t="s">
        <v>254</v>
      </c>
      <c r="H2234" s="52" t="s">
        <v>254</v>
      </c>
      <c r="I223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35" spans="1:9" hidden="1">
      <c r="A2235" s="50">
        <v>271345</v>
      </c>
      <c r="B2235" s="50" t="s">
        <v>1711</v>
      </c>
      <c r="C2235" s="50" t="s">
        <v>1712</v>
      </c>
      <c r="D2235" s="50" t="s">
        <v>1652</v>
      </c>
      <c r="E2235" s="50" t="s">
        <v>253</v>
      </c>
      <c r="F2235" s="51" t="s">
        <v>74</v>
      </c>
      <c r="G2235" s="52" t="s">
        <v>254</v>
      </c>
      <c r="H2235" s="52" t="s">
        <v>254</v>
      </c>
      <c r="I223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36" spans="1:9" hidden="1">
      <c r="A2236" s="50">
        <v>271346</v>
      </c>
      <c r="B2236" s="50" t="s">
        <v>1713</v>
      </c>
      <c r="C2236" s="50" t="s">
        <v>1714</v>
      </c>
      <c r="D2236" s="50" t="s">
        <v>1652</v>
      </c>
      <c r="E2236" s="50" t="s">
        <v>253</v>
      </c>
      <c r="F2236" s="51" t="s">
        <v>74</v>
      </c>
      <c r="G2236" s="52" t="s">
        <v>254</v>
      </c>
      <c r="H2236" s="52" t="s">
        <v>254</v>
      </c>
      <c r="I223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37" spans="1:9" hidden="1">
      <c r="A2237" s="50">
        <v>271347</v>
      </c>
      <c r="B2237" s="50" t="s">
        <v>1715</v>
      </c>
      <c r="C2237" s="50" t="s">
        <v>1716</v>
      </c>
      <c r="D2237" s="50" t="s">
        <v>1652</v>
      </c>
      <c r="E2237" s="50" t="s">
        <v>681</v>
      </c>
      <c r="F2237" s="51" t="s">
        <v>74</v>
      </c>
      <c r="G2237" s="53">
        <v>0.59</v>
      </c>
      <c r="H2237" s="53">
        <v>0.72</v>
      </c>
      <c r="I223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0.81944444444444442</v>
      </c>
    </row>
    <row r="2238" spans="1:9">
      <c r="A2238" s="332"/>
      <c r="B2238" s="332"/>
      <c r="C2238" s="332"/>
      <c r="D2238" s="332"/>
      <c r="E2238" s="332"/>
      <c r="F2238" s="333"/>
      <c r="G2238" s="334"/>
      <c r="H2238" s="335"/>
      <c r="I2238" s="389" t="str">
        <f>IFERROR(Table2[[#This Row],[Total private allowed amount for facility inpatient and outpatient services ($ millions) (required)]]/Table2[[#This Row],[Simulated Medicare allowed amount for facility inpatient and outpatient services ($ millions) (required)]],"")</f>
        <v/>
      </c>
    </row>
    <row r="2239" spans="1:9">
      <c r="A2239" s="332"/>
      <c r="B2239" s="332"/>
      <c r="C2239" s="332"/>
      <c r="D2239" s="332"/>
      <c r="E2239" s="332"/>
      <c r="F2239" s="333"/>
      <c r="G2239" s="334"/>
      <c r="H2239" s="334"/>
      <c r="I2239" s="389" t="str">
        <f>IFERROR(Table2[[#This Row],[Total private allowed amount for facility inpatient and outpatient services ($ millions) (required)]]/Table2[[#This Row],[Simulated Medicare allowed amount for facility inpatient and outpatient services ($ millions) (required)]],"")</f>
        <v/>
      </c>
    </row>
    <row r="2240" spans="1:9">
      <c r="A2240" s="332"/>
      <c r="B2240" s="332"/>
      <c r="C2240" s="332"/>
      <c r="D2240" s="332"/>
      <c r="E2240" s="332"/>
      <c r="F2240" s="333"/>
      <c r="G2240" s="334"/>
      <c r="H2240" s="334"/>
      <c r="I2240" s="389" t="str">
        <f>IFERROR(Table2[[#This Row],[Total private allowed amount for facility inpatient and outpatient services ($ millions) (required)]]/Table2[[#This Row],[Simulated Medicare allowed amount for facility inpatient and outpatient services ($ millions) (required)]],"")</f>
        <v/>
      </c>
    </row>
    <row r="2241" spans="1:9">
      <c r="A2241" s="332"/>
      <c r="B2241" s="332"/>
      <c r="C2241" s="332"/>
      <c r="D2241" s="332"/>
      <c r="E2241" s="332"/>
      <c r="F2241" s="333"/>
      <c r="G2241" s="334"/>
      <c r="H2241" s="334"/>
      <c r="I2241" s="389" t="str">
        <f>IFERROR(Table2[[#This Row],[Total private allowed amount for facility inpatient and outpatient services ($ millions) (required)]]/Table2[[#This Row],[Simulated Medicare allowed amount for facility inpatient and outpatient services ($ millions) (required)]],"")</f>
        <v/>
      </c>
    </row>
    <row r="2242" spans="1:9">
      <c r="A2242" s="332"/>
      <c r="B2242" s="332"/>
      <c r="C2242" s="332"/>
      <c r="D2242" s="332"/>
      <c r="E2242" s="332"/>
      <c r="F2242" s="333"/>
      <c r="G2242" s="335"/>
      <c r="H2242" s="334"/>
      <c r="I2242" s="389" t="str">
        <f>IFERROR(Table2[[#This Row],[Total private allowed amount for facility inpatient and outpatient services ($ millions) (required)]]/Table2[[#This Row],[Simulated Medicare allowed amount for facility inpatient and outpatient services ($ millions) (required)]],"")</f>
        <v/>
      </c>
    </row>
    <row r="2243" spans="1:9">
      <c r="A2243" s="332"/>
      <c r="B2243" s="332"/>
      <c r="C2243" s="332"/>
      <c r="D2243" s="332"/>
      <c r="E2243" s="332"/>
      <c r="F2243" s="333"/>
      <c r="G2243" s="334"/>
      <c r="H2243" s="334"/>
      <c r="I2243" s="389" t="str">
        <f>IFERROR(Table2[[#This Row],[Total private allowed amount for facility inpatient and outpatient services ($ millions) (required)]]/Table2[[#This Row],[Simulated Medicare allowed amount for facility inpatient and outpatient services ($ millions) (required)]],"")</f>
        <v/>
      </c>
    </row>
    <row r="2244" spans="1:9">
      <c r="A2244" s="332"/>
      <c r="B2244" s="332"/>
      <c r="C2244" s="332"/>
      <c r="D2244" s="332"/>
      <c r="E2244" s="332"/>
      <c r="F2244" s="333"/>
      <c r="G2244" s="334"/>
      <c r="H2244" s="334"/>
      <c r="I2244" s="389" t="str">
        <f>IFERROR(Table2[[#This Row],[Total private allowed amount for facility inpatient and outpatient services ($ millions) (required)]]/Table2[[#This Row],[Simulated Medicare allowed amount for facility inpatient and outpatient services ($ millions) (required)]],"")</f>
        <v/>
      </c>
    </row>
    <row r="2245" spans="1:9">
      <c r="A2245" s="332"/>
      <c r="B2245" s="332"/>
      <c r="C2245" s="332"/>
      <c r="D2245" s="332"/>
      <c r="E2245" s="332"/>
      <c r="F2245" s="333"/>
      <c r="G2245" s="334"/>
      <c r="H2245" s="334"/>
      <c r="I2245" s="389" t="str">
        <f>IFERROR(Table2[[#This Row],[Total private allowed amount for facility inpatient and outpatient services ($ millions) (required)]]/Table2[[#This Row],[Simulated Medicare allowed amount for facility inpatient and outpatient services ($ millions) (required)]],"")</f>
        <v/>
      </c>
    </row>
    <row r="2246" spans="1:9">
      <c r="A2246" s="332"/>
      <c r="B2246" s="332"/>
      <c r="C2246" s="332"/>
      <c r="D2246" s="332"/>
      <c r="E2246" s="332"/>
      <c r="F2246" s="333"/>
      <c r="G2246" s="334"/>
      <c r="H2246" s="334"/>
      <c r="I2246" s="389" t="str">
        <f>IFERROR(Table2[[#This Row],[Total private allowed amount for facility inpatient and outpatient services ($ millions) (required)]]/Table2[[#This Row],[Simulated Medicare allowed amount for facility inpatient and outpatient services ($ millions) (required)]],"")</f>
        <v/>
      </c>
    </row>
    <row r="2247" spans="1:9">
      <c r="A2247" s="332"/>
      <c r="B2247" s="332"/>
      <c r="C2247" s="332"/>
      <c r="D2247" s="332"/>
      <c r="E2247" s="332"/>
      <c r="F2247" s="333"/>
      <c r="G2247" s="334"/>
      <c r="H2247" s="334"/>
      <c r="I2247" s="389" t="str">
        <f>IFERROR(Table2[[#This Row],[Total private allowed amount for facility inpatient and outpatient services ($ millions) (required)]]/Table2[[#This Row],[Simulated Medicare allowed amount for facility inpatient and outpatient services ($ millions) (required)]],"")</f>
        <v/>
      </c>
    </row>
    <row r="2248" spans="1:9">
      <c r="A2248" s="332"/>
      <c r="B2248" s="332"/>
      <c r="C2248" s="332"/>
      <c r="D2248" s="332"/>
      <c r="E2248" s="332"/>
      <c r="F2248" s="333"/>
      <c r="G2248" s="334"/>
      <c r="H2248" s="334"/>
      <c r="I2248" s="389" t="str">
        <f>IFERROR(Table2[[#This Row],[Total private allowed amount for facility inpatient and outpatient services ($ millions) (required)]]/Table2[[#This Row],[Simulated Medicare allowed amount for facility inpatient and outpatient services ($ millions) (required)]],"")</f>
        <v/>
      </c>
    </row>
    <row r="2249" spans="1:9">
      <c r="A2249" s="332"/>
      <c r="B2249" s="332"/>
      <c r="C2249" s="332"/>
      <c r="D2249" s="332"/>
      <c r="E2249" s="332"/>
      <c r="F2249" s="333"/>
      <c r="G2249" s="334"/>
      <c r="H2249" s="334"/>
      <c r="I2249" s="389" t="str">
        <f>IFERROR(Table2[[#This Row],[Total private allowed amount for facility inpatient and outpatient services ($ millions) (required)]]/Table2[[#This Row],[Simulated Medicare allowed amount for facility inpatient and outpatient services ($ millions) (required)]],"")</f>
        <v/>
      </c>
    </row>
    <row r="2250" spans="1:9">
      <c r="A2250" s="332"/>
      <c r="B2250" s="332"/>
      <c r="C2250" s="332"/>
      <c r="D2250" s="332"/>
      <c r="E2250" s="332"/>
      <c r="F2250" s="333"/>
      <c r="G2250" s="336"/>
      <c r="H2250" s="336"/>
      <c r="I2250" s="389" t="str">
        <f>IFERROR(Table2[[#This Row],[Total private allowed amount for facility inpatient and outpatient services ($ millions) (required)]]/Table2[[#This Row],[Simulated Medicare allowed amount for facility inpatient and outpatient services ($ millions) (required)]],"")</f>
        <v/>
      </c>
    </row>
    <row r="2251" spans="1:9">
      <c r="A2251" s="332"/>
      <c r="B2251" s="332"/>
      <c r="C2251" s="332"/>
      <c r="D2251" s="332"/>
      <c r="E2251" s="332"/>
      <c r="F2251" s="333"/>
      <c r="G2251" s="334"/>
      <c r="H2251" s="334"/>
      <c r="I2251" s="389" t="str">
        <f>IFERROR(Table2[[#This Row],[Total private allowed amount for facility inpatient and outpatient services ($ millions) (required)]]/Table2[[#This Row],[Simulated Medicare allowed amount for facility inpatient and outpatient services ($ millions) (required)]],"")</f>
        <v/>
      </c>
    </row>
    <row r="2252" spans="1:9">
      <c r="A2252" s="332"/>
      <c r="B2252" s="332"/>
      <c r="C2252" s="332"/>
      <c r="D2252" s="332"/>
      <c r="E2252" s="332"/>
      <c r="F2252" s="333"/>
      <c r="G2252" s="334"/>
      <c r="H2252" s="334"/>
      <c r="I2252" s="389" t="str">
        <f>IFERROR(Table2[[#This Row],[Total private allowed amount for facility inpatient and outpatient services ($ millions) (required)]]/Table2[[#This Row],[Simulated Medicare allowed amount for facility inpatient and outpatient services ($ millions) (required)]],"")</f>
        <v/>
      </c>
    </row>
    <row r="2253" spans="1:9">
      <c r="A2253" s="332"/>
      <c r="B2253" s="332"/>
      <c r="C2253" s="332"/>
      <c r="D2253" s="332"/>
      <c r="E2253" s="332"/>
      <c r="F2253" s="333"/>
      <c r="G2253" s="334"/>
      <c r="H2253" s="334"/>
      <c r="I2253" s="389" t="str">
        <f>IFERROR(Table2[[#This Row],[Total private allowed amount for facility inpatient and outpatient services ($ millions) (required)]]/Table2[[#This Row],[Simulated Medicare allowed amount for facility inpatient and outpatient services ($ millions) (required)]],"")</f>
        <v/>
      </c>
    </row>
    <row r="2254" spans="1:9">
      <c r="A2254" s="332"/>
      <c r="B2254" s="332"/>
      <c r="C2254" s="332"/>
      <c r="D2254" s="332"/>
      <c r="E2254" s="332"/>
      <c r="F2254" s="333"/>
      <c r="G2254" s="334"/>
      <c r="H2254" s="334"/>
      <c r="I2254" s="389" t="str">
        <f>IFERROR(Table2[[#This Row],[Total private allowed amount for facility inpatient and outpatient services ($ millions) (required)]]/Table2[[#This Row],[Simulated Medicare allowed amount for facility inpatient and outpatient services ($ millions) (required)]],"")</f>
        <v/>
      </c>
    </row>
    <row r="2255" spans="1:9">
      <c r="A2255" s="332"/>
      <c r="B2255" s="332"/>
      <c r="C2255" s="332"/>
      <c r="D2255" s="332"/>
      <c r="E2255" s="332"/>
      <c r="F2255" s="333"/>
      <c r="G2255" s="335"/>
      <c r="H2255" s="334"/>
      <c r="I2255" s="389" t="str">
        <f>IFERROR(Table2[[#This Row],[Total private allowed amount for facility inpatient and outpatient services ($ millions) (required)]]/Table2[[#This Row],[Simulated Medicare allowed amount for facility inpatient and outpatient services ($ millions) (required)]],"")</f>
        <v/>
      </c>
    </row>
    <row r="2256" spans="1:9" hidden="1">
      <c r="A2256" s="50">
        <v>281300</v>
      </c>
      <c r="B2256" s="50" t="s">
        <v>1717</v>
      </c>
      <c r="C2256" s="50" t="s">
        <v>587</v>
      </c>
      <c r="D2256" s="50" t="s">
        <v>1718</v>
      </c>
      <c r="E2256" s="50" t="s">
        <v>253</v>
      </c>
      <c r="F2256" s="51" t="s">
        <v>74</v>
      </c>
      <c r="G2256" s="52" t="s">
        <v>254</v>
      </c>
      <c r="H2256" s="52" t="s">
        <v>254</v>
      </c>
      <c r="I22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57" spans="1:9" hidden="1">
      <c r="A2257" s="50">
        <v>281301</v>
      </c>
      <c r="B2257" s="50" t="s">
        <v>1719</v>
      </c>
      <c r="C2257" s="50" t="s">
        <v>1720</v>
      </c>
      <c r="D2257" s="50" t="s">
        <v>1718</v>
      </c>
      <c r="E2257" s="50" t="s">
        <v>253</v>
      </c>
      <c r="F2257" s="51" t="s">
        <v>74</v>
      </c>
      <c r="G2257" s="52" t="s">
        <v>254</v>
      </c>
      <c r="H2257" s="52" t="s">
        <v>254</v>
      </c>
      <c r="I22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58" spans="1:9" hidden="1">
      <c r="A2258" s="50">
        <v>281302</v>
      </c>
      <c r="B2258" s="50" t="s">
        <v>1721</v>
      </c>
      <c r="C2258" s="50" t="s">
        <v>1722</v>
      </c>
      <c r="D2258" s="50" t="s">
        <v>1718</v>
      </c>
      <c r="E2258" s="50" t="s">
        <v>253</v>
      </c>
      <c r="F2258" s="51" t="s">
        <v>74</v>
      </c>
      <c r="G2258" s="52" t="s">
        <v>254</v>
      </c>
      <c r="H2258" s="52" t="s">
        <v>254</v>
      </c>
      <c r="I22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59" spans="1:9" hidden="1">
      <c r="A2259" s="50">
        <v>281303</v>
      </c>
      <c r="B2259" s="50" t="s">
        <v>1723</v>
      </c>
      <c r="C2259" s="50" t="s">
        <v>1724</v>
      </c>
      <c r="D2259" s="50" t="s">
        <v>1718</v>
      </c>
      <c r="E2259" s="50" t="s">
        <v>1725</v>
      </c>
      <c r="F2259" s="51" t="s">
        <v>74</v>
      </c>
      <c r="G2259" s="52" t="s">
        <v>254</v>
      </c>
      <c r="H2259" s="52" t="s">
        <v>254</v>
      </c>
      <c r="I22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0" spans="1:9" hidden="1">
      <c r="A2260" s="50">
        <v>281304</v>
      </c>
      <c r="B2260" s="50" t="s">
        <v>1726</v>
      </c>
      <c r="C2260" s="50" t="s">
        <v>1727</v>
      </c>
      <c r="D2260" s="50" t="s">
        <v>1718</v>
      </c>
      <c r="E2260" s="50" t="s">
        <v>253</v>
      </c>
      <c r="F2260" s="51" t="s">
        <v>74</v>
      </c>
      <c r="G2260" s="52" t="s">
        <v>254</v>
      </c>
      <c r="H2260" s="52" t="s">
        <v>254</v>
      </c>
      <c r="I22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1" spans="1:9" hidden="1">
      <c r="A2261" s="50">
        <v>281305</v>
      </c>
      <c r="B2261" s="50" t="s">
        <v>1728</v>
      </c>
      <c r="C2261" s="50" t="s">
        <v>1729</v>
      </c>
      <c r="D2261" s="50" t="s">
        <v>1718</v>
      </c>
      <c r="E2261" s="50" t="s">
        <v>253</v>
      </c>
      <c r="F2261" s="51" t="s">
        <v>74</v>
      </c>
      <c r="G2261" s="52" t="s">
        <v>254</v>
      </c>
      <c r="H2261" s="52" t="s">
        <v>254</v>
      </c>
      <c r="I22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2" spans="1:9" hidden="1">
      <c r="A2262" s="50">
        <v>281306</v>
      </c>
      <c r="B2262" s="50" t="s">
        <v>1730</v>
      </c>
      <c r="C2262" s="50" t="s">
        <v>1731</v>
      </c>
      <c r="D2262" s="50" t="s">
        <v>1718</v>
      </c>
      <c r="E2262" s="50" t="s">
        <v>253</v>
      </c>
      <c r="F2262" s="51" t="s">
        <v>74</v>
      </c>
      <c r="G2262" s="52" t="s">
        <v>254</v>
      </c>
      <c r="H2262" s="52" t="s">
        <v>254</v>
      </c>
      <c r="I22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3" spans="1:9" hidden="1">
      <c r="A2263" s="50">
        <v>281307</v>
      </c>
      <c r="B2263" s="50" t="s">
        <v>1732</v>
      </c>
      <c r="C2263" s="50" t="s">
        <v>1733</v>
      </c>
      <c r="D2263" s="50" t="s">
        <v>1718</v>
      </c>
      <c r="E2263" s="50" t="s">
        <v>1734</v>
      </c>
      <c r="F2263" s="51" t="s">
        <v>74</v>
      </c>
      <c r="G2263" s="52" t="s">
        <v>254</v>
      </c>
      <c r="H2263" s="52" t="s">
        <v>254</v>
      </c>
      <c r="I22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4" spans="1:9" hidden="1">
      <c r="A2264" s="50">
        <v>281308</v>
      </c>
      <c r="B2264" s="50" t="s">
        <v>1735</v>
      </c>
      <c r="C2264" s="50" t="s">
        <v>1736</v>
      </c>
      <c r="D2264" s="50" t="s">
        <v>1718</v>
      </c>
      <c r="E2264" s="50" t="s">
        <v>253</v>
      </c>
      <c r="F2264" s="51" t="s">
        <v>74</v>
      </c>
      <c r="G2264" s="52" t="s">
        <v>254</v>
      </c>
      <c r="H2264" s="52" t="s">
        <v>254</v>
      </c>
      <c r="I22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5" spans="1:9" hidden="1">
      <c r="A2265" s="50">
        <v>281309</v>
      </c>
      <c r="B2265" s="50" t="s">
        <v>1737</v>
      </c>
      <c r="C2265" s="50" t="s">
        <v>1738</v>
      </c>
      <c r="D2265" s="50" t="s">
        <v>1718</v>
      </c>
      <c r="E2265" s="50" t="s">
        <v>253</v>
      </c>
      <c r="F2265" s="51" t="s">
        <v>74</v>
      </c>
      <c r="G2265" s="52" t="s">
        <v>254</v>
      </c>
      <c r="H2265" s="52" t="s">
        <v>254</v>
      </c>
      <c r="I22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6" spans="1:9" hidden="1">
      <c r="A2266" s="50">
        <v>281310</v>
      </c>
      <c r="B2266" s="50" t="s">
        <v>1739</v>
      </c>
      <c r="C2266" s="50" t="s">
        <v>1740</v>
      </c>
      <c r="D2266" s="50" t="s">
        <v>1718</v>
      </c>
      <c r="E2266" s="50" t="s">
        <v>1741</v>
      </c>
      <c r="F2266" s="51" t="s">
        <v>74</v>
      </c>
      <c r="G2266" s="52" t="s">
        <v>254</v>
      </c>
      <c r="H2266" s="52" t="s">
        <v>254</v>
      </c>
      <c r="I22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7" spans="1:9" hidden="1">
      <c r="A2267" s="50">
        <v>281313</v>
      </c>
      <c r="B2267" s="50" t="s">
        <v>1742</v>
      </c>
      <c r="C2267" s="50" t="s">
        <v>1743</v>
      </c>
      <c r="D2267" s="50" t="s">
        <v>1718</v>
      </c>
      <c r="E2267" s="50" t="s">
        <v>253</v>
      </c>
      <c r="F2267" s="51" t="s">
        <v>74</v>
      </c>
      <c r="G2267" s="52" t="s">
        <v>254</v>
      </c>
      <c r="H2267" s="52" t="s">
        <v>254</v>
      </c>
      <c r="I22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8" spans="1:9" hidden="1">
      <c r="A2268" s="50">
        <v>281314</v>
      </c>
      <c r="B2268" s="50" t="s">
        <v>1744</v>
      </c>
      <c r="C2268" s="50" t="s">
        <v>360</v>
      </c>
      <c r="D2268" s="50" t="s">
        <v>1718</v>
      </c>
      <c r="E2268" s="50" t="s">
        <v>253</v>
      </c>
      <c r="F2268" s="51" t="s">
        <v>74</v>
      </c>
      <c r="G2268" s="52" t="s">
        <v>254</v>
      </c>
      <c r="H2268" s="52" t="s">
        <v>254</v>
      </c>
      <c r="I22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69" spans="1:9" hidden="1">
      <c r="A2269" s="50">
        <v>281315</v>
      </c>
      <c r="B2269" s="50" t="s">
        <v>1745</v>
      </c>
      <c r="C2269" s="50" t="s">
        <v>1691</v>
      </c>
      <c r="D2269" s="50" t="s">
        <v>1718</v>
      </c>
      <c r="E2269" s="50" t="s">
        <v>253</v>
      </c>
      <c r="F2269" s="51" t="s">
        <v>74</v>
      </c>
      <c r="G2269" s="52" t="s">
        <v>254</v>
      </c>
      <c r="H2269" s="52" t="s">
        <v>254</v>
      </c>
      <c r="I22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0" spans="1:9" hidden="1">
      <c r="A2270" s="50">
        <v>281316</v>
      </c>
      <c r="B2270" s="50" t="s">
        <v>1746</v>
      </c>
      <c r="C2270" s="50" t="s">
        <v>1747</v>
      </c>
      <c r="D2270" s="50" t="s">
        <v>1718</v>
      </c>
      <c r="E2270" s="50" t="s">
        <v>253</v>
      </c>
      <c r="F2270" s="51" t="s">
        <v>74</v>
      </c>
      <c r="G2270" s="52" t="s">
        <v>254</v>
      </c>
      <c r="H2270" s="52" t="s">
        <v>254</v>
      </c>
      <c r="I22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1" spans="1:9" hidden="1">
      <c r="A2271" s="50">
        <v>281318</v>
      </c>
      <c r="B2271" s="50" t="s">
        <v>1748</v>
      </c>
      <c r="C2271" s="50" t="s">
        <v>1749</v>
      </c>
      <c r="D2271" s="50" t="s">
        <v>1718</v>
      </c>
      <c r="E2271" s="50" t="s">
        <v>253</v>
      </c>
      <c r="F2271" s="51" t="s">
        <v>74</v>
      </c>
      <c r="G2271" s="52" t="s">
        <v>254</v>
      </c>
      <c r="H2271" s="52" t="s">
        <v>254</v>
      </c>
      <c r="I22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2" spans="1:9" hidden="1">
      <c r="A2272" s="50">
        <v>281319</v>
      </c>
      <c r="B2272" s="50" t="s">
        <v>1750</v>
      </c>
      <c r="C2272" s="50" t="s">
        <v>1751</v>
      </c>
      <c r="D2272" s="50" t="s">
        <v>1718</v>
      </c>
      <c r="E2272" s="50" t="s">
        <v>253</v>
      </c>
      <c r="F2272" s="51" t="s">
        <v>74</v>
      </c>
      <c r="G2272" s="52" t="s">
        <v>254</v>
      </c>
      <c r="H2272" s="52" t="s">
        <v>254</v>
      </c>
      <c r="I22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3" spans="1:9" hidden="1">
      <c r="A2273" s="50">
        <v>281320</v>
      </c>
      <c r="B2273" s="50" t="s">
        <v>697</v>
      </c>
      <c r="C2273" s="50" t="s">
        <v>1452</v>
      </c>
      <c r="D2273" s="50" t="s">
        <v>1718</v>
      </c>
      <c r="E2273" s="50" t="s">
        <v>253</v>
      </c>
      <c r="F2273" s="51" t="s">
        <v>74</v>
      </c>
      <c r="G2273" s="52" t="s">
        <v>254</v>
      </c>
      <c r="H2273" s="52" t="s">
        <v>254</v>
      </c>
      <c r="I22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4" spans="1:9" hidden="1">
      <c r="A2274" s="50">
        <v>281322</v>
      </c>
      <c r="B2274" s="50" t="s">
        <v>1752</v>
      </c>
      <c r="C2274" s="50" t="s">
        <v>1753</v>
      </c>
      <c r="D2274" s="50" t="s">
        <v>1718</v>
      </c>
      <c r="E2274" s="50" t="s">
        <v>1754</v>
      </c>
      <c r="F2274" s="51" t="s">
        <v>74</v>
      </c>
      <c r="G2274" s="52" t="s">
        <v>254</v>
      </c>
      <c r="H2274" s="52" t="s">
        <v>254</v>
      </c>
      <c r="I22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5" spans="1:9" hidden="1">
      <c r="A2275" s="50">
        <v>281323</v>
      </c>
      <c r="B2275" s="50" t="s">
        <v>1755</v>
      </c>
      <c r="C2275" s="50" t="s">
        <v>1756</v>
      </c>
      <c r="D2275" s="50" t="s">
        <v>1718</v>
      </c>
      <c r="E2275" s="50" t="s">
        <v>375</v>
      </c>
      <c r="F2275" s="51" t="s">
        <v>74</v>
      </c>
      <c r="G2275" s="52" t="s">
        <v>254</v>
      </c>
      <c r="H2275" s="52" t="s">
        <v>254</v>
      </c>
      <c r="I22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6" spans="1:9" hidden="1">
      <c r="A2276" s="50">
        <v>281324</v>
      </c>
      <c r="B2276" s="50" t="s">
        <v>1757</v>
      </c>
      <c r="C2276" s="50" t="s">
        <v>1758</v>
      </c>
      <c r="D2276" s="50" t="s">
        <v>1718</v>
      </c>
      <c r="E2276" s="50" t="s">
        <v>253</v>
      </c>
      <c r="F2276" s="51" t="s">
        <v>74</v>
      </c>
      <c r="G2276" s="52" t="s">
        <v>254</v>
      </c>
      <c r="H2276" s="52" t="s">
        <v>254</v>
      </c>
      <c r="I22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7" spans="1:9" hidden="1">
      <c r="A2277" s="50">
        <v>281326</v>
      </c>
      <c r="B2277" s="50" t="s">
        <v>1759</v>
      </c>
      <c r="C2277" s="50" t="s">
        <v>1760</v>
      </c>
      <c r="D2277" s="50" t="s">
        <v>1718</v>
      </c>
      <c r="E2277" s="50" t="s">
        <v>253</v>
      </c>
      <c r="F2277" s="51" t="s">
        <v>74</v>
      </c>
      <c r="G2277" s="52" t="s">
        <v>254</v>
      </c>
      <c r="H2277" s="52" t="s">
        <v>254</v>
      </c>
      <c r="I22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8" spans="1:9" hidden="1">
      <c r="A2278" s="50">
        <v>281327</v>
      </c>
      <c r="B2278" s="50" t="s">
        <v>1761</v>
      </c>
      <c r="C2278" s="50" t="s">
        <v>1762</v>
      </c>
      <c r="D2278" s="50" t="s">
        <v>1718</v>
      </c>
      <c r="E2278" s="50" t="s">
        <v>253</v>
      </c>
      <c r="F2278" s="51" t="s">
        <v>74</v>
      </c>
      <c r="G2278" s="52" t="s">
        <v>254</v>
      </c>
      <c r="H2278" s="52" t="s">
        <v>254</v>
      </c>
      <c r="I22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79" spans="1:9" hidden="1">
      <c r="A2279" s="50">
        <v>281329</v>
      </c>
      <c r="B2279" s="50" t="s">
        <v>1763</v>
      </c>
      <c r="C2279" s="50" t="s">
        <v>1764</v>
      </c>
      <c r="D2279" s="50" t="s">
        <v>1718</v>
      </c>
      <c r="E2279" s="50" t="s">
        <v>915</v>
      </c>
      <c r="F2279" s="51" t="s">
        <v>74</v>
      </c>
      <c r="G2279" s="52" t="s">
        <v>254</v>
      </c>
      <c r="H2279" s="52" t="s">
        <v>254</v>
      </c>
      <c r="I22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0" spans="1:9" hidden="1">
      <c r="A2280" s="50">
        <v>281330</v>
      </c>
      <c r="B2280" s="50" t="s">
        <v>1765</v>
      </c>
      <c r="C2280" s="50" t="s">
        <v>1766</v>
      </c>
      <c r="D2280" s="50" t="s">
        <v>1718</v>
      </c>
      <c r="E2280" s="50" t="s">
        <v>253</v>
      </c>
      <c r="F2280" s="51" t="s">
        <v>74</v>
      </c>
      <c r="G2280" s="52" t="s">
        <v>254</v>
      </c>
      <c r="H2280" s="52" t="s">
        <v>254</v>
      </c>
      <c r="I22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1" spans="1:9" hidden="1">
      <c r="A2281" s="50">
        <v>281331</v>
      </c>
      <c r="B2281" s="50" t="s">
        <v>1767</v>
      </c>
      <c r="C2281" s="50" t="s">
        <v>1768</v>
      </c>
      <c r="D2281" s="50" t="s">
        <v>1718</v>
      </c>
      <c r="E2281" s="50" t="s">
        <v>915</v>
      </c>
      <c r="F2281" s="51" t="s">
        <v>74</v>
      </c>
      <c r="G2281" s="52" t="s">
        <v>254</v>
      </c>
      <c r="H2281" s="52" t="s">
        <v>254</v>
      </c>
      <c r="I22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2" spans="1:9" hidden="1">
      <c r="A2282" s="50">
        <v>281332</v>
      </c>
      <c r="B2282" s="50" t="s">
        <v>1769</v>
      </c>
      <c r="C2282" s="50" t="s">
        <v>1770</v>
      </c>
      <c r="D2282" s="50" t="s">
        <v>1718</v>
      </c>
      <c r="E2282" s="50" t="s">
        <v>253</v>
      </c>
      <c r="F2282" s="51" t="s">
        <v>74</v>
      </c>
      <c r="G2282" s="52" t="s">
        <v>254</v>
      </c>
      <c r="H2282" s="52" t="s">
        <v>254</v>
      </c>
      <c r="I22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3" spans="1:9" hidden="1">
      <c r="A2283" s="50">
        <v>281333</v>
      </c>
      <c r="B2283" s="50" t="s">
        <v>1771</v>
      </c>
      <c r="C2283" s="50" t="s">
        <v>1772</v>
      </c>
      <c r="D2283" s="50" t="s">
        <v>1718</v>
      </c>
      <c r="E2283" s="50" t="s">
        <v>253</v>
      </c>
      <c r="F2283" s="51" t="s">
        <v>74</v>
      </c>
      <c r="G2283" s="52" t="s">
        <v>254</v>
      </c>
      <c r="H2283" s="52" t="s">
        <v>254</v>
      </c>
      <c r="I22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4" spans="1:9" hidden="1">
      <c r="A2284" s="50">
        <v>281334</v>
      </c>
      <c r="B2284" s="50" t="s">
        <v>1773</v>
      </c>
      <c r="C2284" s="50" t="s">
        <v>1774</v>
      </c>
      <c r="D2284" s="50" t="s">
        <v>1718</v>
      </c>
      <c r="E2284" s="50" t="s">
        <v>253</v>
      </c>
      <c r="F2284" s="51" t="s">
        <v>74</v>
      </c>
      <c r="G2284" s="52" t="s">
        <v>254</v>
      </c>
      <c r="H2284" s="52" t="s">
        <v>254</v>
      </c>
      <c r="I22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5" spans="1:9" hidden="1">
      <c r="A2285" s="50">
        <v>281335</v>
      </c>
      <c r="B2285" s="50" t="s">
        <v>1775</v>
      </c>
      <c r="C2285" s="50" t="s">
        <v>1776</v>
      </c>
      <c r="D2285" s="50" t="s">
        <v>1718</v>
      </c>
      <c r="E2285" s="50" t="s">
        <v>375</v>
      </c>
      <c r="F2285" s="51" t="s">
        <v>74</v>
      </c>
      <c r="G2285" s="52" t="s">
        <v>254</v>
      </c>
      <c r="H2285" s="52" t="s">
        <v>254</v>
      </c>
      <c r="I228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6" spans="1:9" hidden="1">
      <c r="A2286" s="50">
        <v>281336</v>
      </c>
      <c r="B2286" s="50" t="s">
        <v>1777</v>
      </c>
      <c r="C2286" s="50" t="s">
        <v>1778</v>
      </c>
      <c r="D2286" s="50" t="s">
        <v>1718</v>
      </c>
      <c r="E2286" s="50" t="s">
        <v>253</v>
      </c>
      <c r="F2286" s="51" t="s">
        <v>74</v>
      </c>
      <c r="G2286" s="52" t="s">
        <v>254</v>
      </c>
      <c r="H2286" s="52" t="s">
        <v>254</v>
      </c>
      <c r="I228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7" spans="1:9" hidden="1">
      <c r="A2287" s="50">
        <v>281338</v>
      </c>
      <c r="B2287" s="50" t="s">
        <v>1779</v>
      </c>
      <c r="C2287" s="50" t="s">
        <v>1780</v>
      </c>
      <c r="D2287" s="50" t="s">
        <v>1718</v>
      </c>
      <c r="E2287" s="50" t="s">
        <v>253</v>
      </c>
      <c r="F2287" s="51" t="s">
        <v>74</v>
      </c>
      <c r="G2287" s="52" t="s">
        <v>254</v>
      </c>
      <c r="H2287" s="52" t="s">
        <v>254</v>
      </c>
      <c r="I22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8" spans="1:9" hidden="1">
      <c r="A2288" s="50">
        <v>281339</v>
      </c>
      <c r="B2288" s="50" t="s">
        <v>697</v>
      </c>
      <c r="C2288" s="50" t="s">
        <v>1781</v>
      </c>
      <c r="D2288" s="50" t="s">
        <v>1718</v>
      </c>
      <c r="E2288" s="50" t="s">
        <v>253</v>
      </c>
      <c r="F2288" s="51" t="s">
        <v>74</v>
      </c>
      <c r="G2288" s="52" t="s">
        <v>254</v>
      </c>
      <c r="H2288" s="52" t="s">
        <v>254</v>
      </c>
      <c r="I228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89" spans="1:9" hidden="1">
      <c r="A2289" s="50">
        <v>281340</v>
      </c>
      <c r="B2289" s="50" t="s">
        <v>1782</v>
      </c>
      <c r="C2289" s="50" t="s">
        <v>1783</v>
      </c>
      <c r="D2289" s="50" t="s">
        <v>1718</v>
      </c>
      <c r="E2289" s="50" t="s">
        <v>253</v>
      </c>
      <c r="F2289" s="51" t="s">
        <v>74</v>
      </c>
      <c r="G2289" s="52" t="s">
        <v>254</v>
      </c>
      <c r="H2289" s="52" t="s">
        <v>254</v>
      </c>
      <c r="I228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0" spans="1:9" hidden="1">
      <c r="A2290" s="50">
        <v>281341</v>
      </c>
      <c r="B2290" s="50" t="s">
        <v>1784</v>
      </c>
      <c r="C2290" s="50" t="s">
        <v>1785</v>
      </c>
      <c r="D2290" s="50" t="s">
        <v>1718</v>
      </c>
      <c r="E2290" s="50" t="s">
        <v>253</v>
      </c>
      <c r="F2290" s="51" t="s">
        <v>74</v>
      </c>
      <c r="G2290" s="52" t="s">
        <v>254</v>
      </c>
      <c r="H2290" s="52" t="s">
        <v>254</v>
      </c>
      <c r="I229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1" spans="1:9" hidden="1">
      <c r="A2291" s="50">
        <v>281342</v>
      </c>
      <c r="B2291" s="50" t="s">
        <v>1786</v>
      </c>
      <c r="C2291" s="50" t="s">
        <v>1787</v>
      </c>
      <c r="D2291" s="50" t="s">
        <v>1718</v>
      </c>
      <c r="E2291" s="50" t="s">
        <v>375</v>
      </c>
      <c r="F2291" s="51" t="s">
        <v>74</v>
      </c>
      <c r="G2291" s="52" t="s">
        <v>254</v>
      </c>
      <c r="H2291" s="52" t="s">
        <v>254</v>
      </c>
      <c r="I229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2" spans="1:9" hidden="1">
      <c r="A2292" s="50">
        <v>281344</v>
      </c>
      <c r="B2292" s="50" t="s">
        <v>1788</v>
      </c>
      <c r="C2292" s="50" t="s">
        <v>1789</v>
      </c>
      <c r="D2292" s="50" t="s">
        <v>1718</v>
      </c>
      <c r="E2292" s="50" t="s">
        <v>253</v>
      </c>
      <c r="F2292" s="51" t="s">
        <v>74</v>
      </c>
      <c r="G2292" s="52" t="s">
        <v>254</v>
      </c>
      <c r="H2292" s="52" t="s">
        <v>254</v>
      </c>
      <c r="I229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3" spans="1:9" hidden="1">
      <c r="A2293" s="50">
        <v>281345</v>
      </c>
      <c r="B2293" s="50" t="s">
        <v>1790</v>
      </c>
      <c r="C2293" s="50" t="s">
        <v>1791</v>
      </c>
      <c r="D2293" s="50" t="s">
        <v>1718</v>
      </c>
      <c r="E2293" s="50" t="s">
        <v>253</v>
      </c>
      <c r="F2293" s="51" t="s">
        <v>74</v>
      </c>
      <c r="G2293" s="52" t="s">
        <v>254</v>
      </c>
      <c r="H2293" s="52" t="s">
        <v>254</v>
      </c>
      <c r="I229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4" spans="1:9" hidden="1">
      <c r="A2294" s="50">
        <v>281347</v>
      </c>
      <c r="B2294" s="50" t="s">
        <v>1792</v>
      </c>
      <c r="C2294" s="50" t="s">
        <v>1793</v>
      </c>
      <c r="D2294" s="50" t="s">
        <v>1718</v>
      </c>
      <c r="E2294" s="50" t="s">
        <v>253</v>
      </c>
      <c r="F2294" s="51" t="s">
        <v>74</v>
      </c>
      <c r="G2294" s="52" t="s">
        <v>254</v>
      </c>
      <c r="H2294" s="52" t="s">
        <v>254</v>
      </c>
      <c r="I229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5" spans="1:9" hidden="1">
      <c r="A2295" s="50">
        <v>281348</v>
      </c>
      <c r="B2295" s="50" t="s">
        <v>1794</v>
      </c>
      <c r="C2295" s="50" t="s">
        <v>1795</v>
      </c>
      <c r="D2295" s="50" t="s">
        <v>1718</v>
      </c>
      <c r="E2295" s="50" t="s">
        <v>915</v>
      </c>
      <c r="F2295" s="51" t="s">
        <v>74</v>
      </c>
      <c r="G2295" s="52" t="s">
        <v>254</v>
      </c>
      <c r="H2295" s="52" t="s">
        <v>254</v>
      </c>
      <c r="I229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6" spans="1:9" hidden="1">
      <c r="A2296" s="50">
        <v>281349</v>
      </c>
      <c r="B2296" s="50" t="s">
        <v>1796</v>
      </c>
      <c r="C2296" s="50" t="s">
        <v>1797</v>
      </c>
      <c r="D2296" s="50" t="s">
        <v>1718</v>
      </c>
      <c r="E2296" s="50" t="s">
        <v>253</v>
      </c>
      <c r="F2296" s="51" t="s">
        <v>74</v>
      </c>
      <c r="G2296" s="52" t="s">
        <v>254</v>
      </c>
      <c r="H2296" s="52" t="s">
        <v>254</v>
      </c>
      <c r="I229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7" spans="1:9" hidden="1">
      <c r="A2297" s="50">
        <v>281350</v>
      </c>
      <c r="B2297" s="50" t="s">
        <v>1798</v>
      </c>
      <c r="C2297" s="50" t="s">
        <v>1799</v>
      </c>
      <c r="D2297" s="50" t="s">
        <v>1718</v>
      </c>
      <c r="E2297" s="50" t="s">
        <v>253</v>
      </c>
      <c r="F2297" s="51" t="s">
        <v>74</v>
      </c>
      <c r="G2297" s="52" t="s">
        <v>254</v>
      </c>
      <c r="H2297" s="52" t="s">
        <v>254</v>
      </c>
      <c r="I229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8" spans="1:9" hidden="1">
      <c r="A2298" s="50">
        <v>281351</v>
      </c>
      <c r="B2298" s="50" t="s">
        <v>1800</v>
      </c>
      <c r="C2298" s="50" t="s">
        <v>1801</v>
      </c>
      <c r="D2298" s="50" t="s">
        <v>1718</v>
      </c>
      <c r="E2298" s="50" t="s">
        <v>253</v>
      </c>
      <c r="F2298" s="51" t="s">
        <v>74</v>
      </c>
      <c r="G2298" s="52" t="s">
        <v>254</v>
      </c>
      <c r="H2298" s="52" t="s">
        <v>254</v>
      </c>
      <c r="I229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299" spans="1:9" hidden="1">
      <c r="A2299" s="50">
        <v>281352</v>
      </c>
      <c r="B2299" s="50" t="s">
        <v>1802</v>
      </c>
      <c r="C2299" s="50" t="s">
        <v>1803</v>
      </c>
      <c r="D2299" s="50" t="s">
        <v>1718</v>
      </c>
      <c r="E2299" s="50" t="s">
        <v>253</v>
      </c>
      <c r="F2299" s="51" t="s">
        <v>74</v>
      </c>
      <c r="G2299" s="52" t="s">
        <v>254</v>
      </c>
      <c r="H2299" s="52" t="s">
        <v>254</v>
      </c>
      <c r="I229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00" spans="1:9" hidden="1">
      <c r="A2300" s="50">
        <v>281353</v>
      </c>
      <c r="B2300" s="50" t="s">
        <v>1804</v>
      </c>
      <c r="C2300" s="50" t="s">
        <v>1805</v>
      </c>
      <c r="D2300" s="50" t="s">
        <v>1718</v>
      </c>
      <c r="E2300" s="50" t="s">
        <v>253</v>
      </c>
      <c r="F2300" s="51" t="s">
        <v>74</v>
      </c>
      <c r="G2300" s="52" t="s">
        <v>254</v>
      </c>
      <c r="H2300" s="52" t="s">
        <v>254</v>
      </c>
      <c r="I230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01" spans="1:9" hidden="1">
      <c r="A2301" s="50">
        <v>281354</v>
      </c>
      <c r="B2301" s="50" t="s">
        <v>1806</v>
      </c>
      <c r="C2301" s="50" t="s">
        <v>1807</v>
      </c>
      <c r="D2301" s="50" t="s">
        <v>1718</v>
      </c>
      <c r="E2301" s="50" t="s">
        <v>1734</v>
      </c>
      <c r="F2301" s="51" t="s">
        <v>74</v>
      </c>
      <c r="G2301" s="52" t="s">
        <v>254</v>
      </c>
      <c r="H2301" s="52" t="s">
        <v>254</v>
      </c>
      <c r="I230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02" spans="1:9" hidden="1">
      <c r="A2302" s="50">
        <v>281355</v>
      </c>
      <c r="B2302" s="50" t="s">
        <v>1808</v>
      </c>
      <c r="C2302" s="50" t="s">
        <v>1809</v>
      </c>
      <c r="D2302" s="50" t="s">
        <v>1718</v>
      </c>
      <c r="E2302" s="50" t="s">
        <v>303</v>
      </c>
      <c r="F2302" s="51" t="s">
        <v>74</v>
      </c>
      <c r="G2302" s="52" t="s">
        <v>254</v>
      </c>
      <c r="H2302" s="52" t="s">
        <v>254</v>
      </c>
      <c r="I230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03" spans="1:9" hidden="1">
      <c r="A2303" s="50">
        <v>281356</v>
      </c>
      <c r="B2303" s="50" t="s">
        <v>1810</v>
      </c>
      <c r="C2303" s="50" t="s">
        <v>1811</v>
      </c>
      <c r="D2303" s="50" t="s">
        <v>1718</v>
      </c>
      <c r="E2303" s="50" t="s">
        <v>253</v>
      </c>
      <c r="F2303" s="51" t="s">
        <v>74</v>
      </c>
      <c r="G2303" s="52" t="s">
        <v>254</v>
      </c>
      <c r="H2303" s="52" t="s">
        <v>254</v>
      </c>
      <c r="I230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04" spans="1:9" hidden="1">
      <c r="A2304" s="50">
        <v>281357</v>
      </c>
      <c r="B2304" s="50" t="s">
        <v>1812</v>
      </c>
      <c r="C2304" s="50" t="s">
        <v>1710</v>
      </c>
      <c r="D2304" s="50" t="s">
        <v>1718</v>
      </c>
      <c r="E2304" s="50" t="s">
        <v>253</v>
      </c>
      <c r="F2304" s="51" t="s">
        <v>74</v>
      </c>
      <c r="G2304" s="53">
        <v>0.32</v>
      </c>
      <c r="H2304" s="53">
        <v>0.21</v>
      </c>
      <c r="I230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1.5238095238095239</v>
      </c>
    </row>
    <row r="2305" spans="1:9" hidden="1">
      <c r="A2305" s="50">
        <v>281358</v>
      </c>
      <c r="B2305" s="50" t="s">
        <v>1813</v>
      </c>
      <c r="C2305" s="50" t="s">
        <v>1814</v>
      </c>
      <c r="D2305" s="50" t="s">
        <v>1718</v>
      </c>
      <c r="E2305" s="50" t="s">
        <v>253</v>
      </c>
      <c r="F2305" s="51" t="s">
        <v>74</v>
      </c>
      <c r="G2305" s="52" t="s">
        <v>254</v>
      </c>
      <c r="H2305" s="52" t="s">
        <v>254</v>
      </c>
      <c r="I230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06" spans="1:9" hidden="1">
      <c r="A2306" s="50">
        <v>281359</v>
      </c>
      <c r="B2306" s="50" t="s">
        <v>1815</v>
      </c>
      <c r="C2306" s="50" t="s">
        <v>1816</v>
      </c>
      <c r="D2306" s="50" t="s">
        <v>1718</v>
      </c>
      <c r="E2306" s="50" t="s">
        <v>375</v>
      </c>
      <c r="F2306" s="51" t="s">
        <v>74</v>
      </c>
      <c r="G2306" s="52" t="s">
        <v>254</v>
      </c>
      <c r="H2306" s="52" t="s">
        <v>254</v>
      </c>
      <c r="I230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07" spans="1:9" hidden="1">
      <c r="A2307" s="50">
        <v>281360</v>
      </c>
      <c r="B2307" s="50" t="s">
        <v>1817</v>
      </c>
      <c r="C2307" s="50" t="s">
        <v>1818</v>
      </c>
      <c r="D2307" s="50" t="s">
        <v>1718</v>
      </c>
      <c r="E2307" s="50" t="s">
        <v>253</v>
      </c>
      <c r="F2307" s="51" t="s">
        <v>74</v>
      </c>
      <c r="G2307" s="52" t="s">
        <v>254</v>
      </c>
      <c r="H2307" s="52" t="s">
        <v>254</v>
      </c>
      <c r="I230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08" spans="1:9" hidden="1">
      <c r="A2308" s="50">
        <v>281361</v>
      </c>
      <c r="B2308" s="50" t="s">
        <v>1819</v>
      </c>
      <c r="C2308" s="50" t="s">
        <v>1557</v>
      </c>
      <c r="D2308" s="50" t="s">
        <v>1718</v>
      </c>
      <c r="E2308" s="50" t="s">
        <v>253</v>
      </c>
      <c r="F2308" s="51" t="s">
        <v>74</v>
      </c>
      <c r="G2308" s="54">
        <v>0.3</v>
      </c>
      <c r="H2308" s="53">
        <v>0.26</v>
      </c>
      <c r="I230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1.1538461538461537</v>
      </c>
    </row>
    <row r="2309" spans="1:9" hidden="1">
      <c r="A2309" s="50">
        <v>281362</v>
      </c>
      <c r="B2309" s="50" t="s">
        <v>1820</v>
      </c>
      <c r="C2309" s="50" t="s">
        <v>1821</v>
      </c>
      <c r="D2309" s="50" t="s">
        <v>1718</v>
      </c>
      <c r="E2309" s="50" t="s">
        <v>494</v>
      </c>
      <c r="F2309" s="51" t="s">
        <v>74</v>
      </c>
      <c r="G2309" s="52" t="s">
        <v>254</v>
      </c>
      <c r="H2309" s="52" t="s">
        <v>254</v>
      </c>
      <c r="I230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10" spans="1:9" hidden="1">
      <c r="A2310" s="50">
        <v>281363</v>
      </c>
      <c r="B2310" s="50" t="s">
        <v>1822</v>
      </c>
      <c r="C2310" s="50" t="s">
        <v>1823</v>
      </c>
      <c r="D2310" s="50" t="s">
        <v>1718</v>
      </c>
      <c r="E2310" s="50" t="s">
        <v>253</v>
      </c>
      <c r="F2310" s="51" t="s">
        <v>74</v>
      </c>
      <c r="G2310" s="53">
        <v>0.24</v>
      </c>
      <c r="H2310" s="53">
        <v>0.24</v>
      </c>
      <c r="I231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v>
      </c>
    </row>
    <row r="2311" spans="1:9" hidden="1">
      <c r="A2311" s="50">
        <v>281364</v>
      </c>
      <c r="B2311" s="50" t="s">
        <v>1824</v>
      </c>
      <c r="C2311" s="50" t="s">
        <v>1825</v>
      </c>
      <c r="D2311" s="50" t="s">
        <v>1718</v>
      </c>
      <c r="E2311" s="50" t="s">
        <v>253</v>
      </c>
      <c r="F2311" s="51" t="s">
        <v>74</v>
      </c>
      <c r="G2311" s="52" t="s">
        <v>254</v>
      </c>
      <c r="H2311" s="52" t="s">
        <v>254</v>
      </c>
      <c r="I231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12" spans="1:9" hidden="1">
      <c r="A2312" s="50">
        <v>281365</v>
      </c>
      <c r="B2312" s="50" t="s">
        <v>1826</v>
      </c>
      <c r="C2312" s="50" t="s">
        <v>1827</v>
      </c>
      <c r="D2312" s="50" t="s">
        <v>1718</v>
      </c>
      <c r="E2312" s="50" t="s">
        <v>253</v>
      </c>
      <c r="F2312" s="51" t="s">
        <v>74</v>
      </c>
      <c r="G2312" s="52" t="s">
        <v>254</v>
      </c>
      <c r="H2312" s="52" t="s">
        <v>254</v>
      </c>
      <c r="I231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13" spans="1:9">
      <c r="A2313" s="332"/>
      <c r="B2313" s="332"/>
      <c r="C2313" s="332"/>
      <c r="D2313" s="332"/>
      <c r="E2313" s="332"/>
      <c r="F2313" s="333"/>
      <c r="G2313" s="334"/>
      <c r="H2313" s="335"/>
      <c r="I2313" s="389" t="str">
        <f>IFERROR(Table2[[#This Row],[Total private allowed amount for facility inpatient and outpatient services ($ millions) (required)]]/Table2[[#This Row],[Simulated Medicare allowed amount for facility inpatient and outpatient services ($ millions) (required)]],"")</f>
        <v/>
      </c>
    </row>
    <row r="2314" spans="1:9">
      <c r="A2314" s="332"/>
      <c r="B2314" s="332"/>
      <c r="C2314" s="332"/>
      <c r="D2314" s="332"/>
      <c r="E2314" s="332"/>
      <c r="F2314" s="333"/>
      <c r="G2314" s="334"/>
      <c r="H2314" s="334"/>
      <c r="I2314" s="389" t="str">
        <f>IFERROR(Table2[[#This Row],[Total private allowed amount for facility inpatient and outpatient services ($ millions) (required)]]/Table2[[#This Row],[Simulated Medicare allowed amount for facility inpatient and outpatient services ($ millions) (required)]],"")</f>
        <v/>
      </c>
    </row>
    <row r="2315" spans="1:9">
      <c r="A2315" s="332"/>
      <c r="B2315" s="332"/>
      <c r="C2315" s="332"/>
      <c r="D2315" s="332"/>
      <c r="E2315" s="332"/>
      <c r="F2315" s="333"/>
      <c r="G2315" s="334"/>
      <c r="H2315" s="334"/>
      <c r="I2315" s="389" t="str">
        <f>IFERROR(Table2[[#This Row],[Total private allowed amount for facility inpatient and outpatient services ($ millions) (required)]]/Table2[[#This Row],[Simulated Medicare allowed amount for facility inpatient and outpatient services ($ millions) (required)]],"")</f>
        <v/>
      </c>
    </row>
    <row r="2316" spans="1:9">
      <c r="A2316" s="332"/>
      <c r="B2316" s="332"/>
      <c r="C2316" s="332"/>
      <c r="D2316" s="332"/>
      <c r="E2316" s="332"/>
      <c r="F2316" s="333"/>
      <c r="G2316" s="334"/>
      <c r="H2316" s="334"/>
      <c r="I2316" s="389" t="str">
        <f>IFERROR(Table2[[#This Row],[Total private allowed amount for facility inpatient and outpatient services ($ millions) (required)]]/Table2[[#This Row],[Simulated Medicare allowed amount for facility inpatient and outpatient services ($ millions) (required)]],"")</f>
        <v/>
      </c>
    </row>
    <row r="2317" spans="1:9">
      <c r="A2317" s="332"/>
      <c r="B2317" s="332"/>
      <c r="C2317" s="332"/>
      <c r="D2317" s="332"/>
      <c r="E2317" s="332"/>
      <c r="F2317" s="333"/>
      <c r="G2317" s="334"/>
      <c r="H2317" s="334"/>
      <c r="I2317" s="389" t="str">
        <f>IFERROR(Table2[[#This Row],[Total private allowed amount for facility inpatient and outpatient services ($ millions) (required)]]/Table2[[#This Row],[Simulated Medicare allowed amount for facility inpatient and outpatient services ($ millions) (required)]],"")</f>
        <v/>
      </c>
    </row>
    <row r="2318" spans="1:9">
      <c r="A2318" s="332"/>
      <c r="B2318" s="332"/>
      <c r="C2318" s="332"/>
      <c r="D2318" s="332"/>
      <c r="E2318" s="332"/>
      <c r="F2318" s="333"/>
      <c r="G2318" s="334"/>
      <c r="H2318" s="334"/>
      <c r="I2318" s="389" t="str">
        <f>IFERROR(Table2[[#This Row],[Total private allowed amount for facility inpatient and outpatient services ($ millions) (required)]]/Table2[[#This Row],[Simulated Medicare allowed amount for facility inpatient and outpatient services ($ millions) (required)]],"")</f>
        <v/>
      </c>
    </row>
    <row r="2319" spans="1:9">
      <c r="A2319" s="332"/>
      <c r="B2319" s="332"/>
      <c r="C2319" s="332"/>
      <c r="D2319" s="332"/>
      <c r="E2319" s="332"/>
      <c r="F2319" s="333"/>
      <c r="G2319" s="336"/>
      <c r="H2319" s="336"/>
      <c r="I2319" s="389" t="str">
        <f>IFERROR(Table2[[#This Row],[Total private allowed amount for facility inpatient and outpatient services ($ millions) (required)]]/Table2[[#This Row],[Simulated Medicare allowed amount for facility inpatient and outpatient services ($ millions) (required)]],"")</f>
        <v/>
      </c>
    </row>
    <row r="2320" spans="1:9">
      <c r="A2320" s="332"/>
      <c r="B2320" s="332"/>
      <c r="C2320" s="332"/>
      <c r="D2320" s="332"/>
      <c r="E2320" s="332"/>
      <c r="F2320" s="333"/>
      <c r="G2320" s="334"/>
      <c r="H2320" s="334"/>
      <c r="I2320" s="389" t="str">
        <f>IFERROR(Table2[[#This Row],[Total private allowed amount for facility inpatient and outpatient services ($ millions) (required)]]/Table2[[#This Row],[Simulated Medicare allowed amount for facility inpatient and outpatient services ($ millions) (required)]],"")</f>
        <v/>
      </c>
    </row>
    <row r="2321" spans="1:9">
      <c r="A2321" s="332"/>
      <c r="B2321" s="332"/>
      <c r="C2321" s="332"/>
      <c r="D2321" s="332"/>
      <c r="E2321" s="332"/>
      <c r="F2321" s="333"/>
      <c r="G2321" s="334"/>
      <c r="H2321" s="334"/>
      <c r="I2321" s="389" t="str">
        <f>IFERROR(Table2[[#This Row],[Total private allowed amount for facility inpatient and outpatient services ($ millions) (required)]]/Table2[[#This Row],[Simulated Medicare allowed amount for facility inpatient and outpatient services ($ millions) (required)]],"")</f>
        <v/>
      </c>
    </row>
    <row r="2322" spans="1:9">
      <c r="A2322" s="332"/>
      <c r="B2322" s="332"/>
      <c r="C2322" s="332"/>
      <c r="D2322" s="332"/>
      <c r="E2322" s="332"/>
      <c r="F2322" s="333"/>
      <c r="G2322" s="334"/>
      <c r="H2322" s="334"/>
      <c r="I2322" s="389" t="str">
        <f>IFERROR(Table2[[#This Row],[Total private allowed amount for facility inpatient and outpatient services ($ millions) (required)]]/Table2[[#This Row],[Simulated Medicare allowed amount for facility inpatient and outpatient services ($ millions) (required)]],"")</f>
        <v/>
      </c>
    </row>
    <row r="2323" spans="1:9">
      <c r="A2323" s="332"/>
      <c r="B2323" s="332"/>
      <c r="C2323" s="332"/>
      <c r="D2323" s="332"/>
      <c r="E2323" s="332"/>
      <c r="F2323" s="333"/>
      <c r="G2323" s="334"/>
      <c r="H2323" s="336"/>
      <c r="I2323" s="389" t="str">
        <f>IFERROR(Table2[[#This Row],[Total private allowed amount for facility inpatient and outpatient services ($ millions) (required)]]/Table2[[#This Row],[Simulated Medicare allowed amount for facility inpatient and outpatient services ($ millions) (required)]],"")</f>
        <v/>
      </c>
    </row>
    <row r="2324" spans="1:9">
      <c r="A2324" s="332"/>
      <c r="B2324" s="332"/>
      <c r="C2324" s="332"/>
      <c r="D2324" s="332"/>
      <c r="E2324" s="332"/>
      <c r="F2324" s="333"/>
      <c r="G2324" s="334"/>
      <c r="H2324" s="334"/>
      <c r="I2324" s="389" t="str">
        <f>IFERROR(Table2[[#This Row],[Total private allowed amount for facility inpatient and outpatient services ($ millions) (required)]]/Table2[[#This Row],[Simulated Medicare allowed amount for facility inpatient and outpatient services ($ millions) (required)]],"")</f>
        <v/>
      </c>
    </row>
    <row r="2325" spans="1:9">
      <c r="A2325" s="332"/>
      <c r="B2325" s="332"/>
      <c r="C2325" s="332"/>
      <c r="D2325" s="332"/>
      <c r="E2325" s="332"/>
      <c r="F2325" s="333"/>
      <c r="G2325" s="334"/>
      <c r="H2325" s="334"/>
      <c r="I2325" s="389" t="str">
        <f>IFERROR(Table2[[#This Row],[Total private allowed amount for facility inpatient and outpatient services ($ millions) (required)]]/Table2[[#This Row],[Simulated Medicare allowed amount for facility inpatient and outpatient services ($ millions) (required)]],"")</f>
        <v/>
      </c>
    </row>
    <row r="2326" spans="1:9">
      <c r="A2326" s="332"/>
      <c r="B2326" s="332"/>
      <c r="C2326" s="332"/>
      <c r="D2326" s="332"/>
      <c r="E2326" s="332"/>
      <c r="F2326" s="333"/>
      <c r="G2326" s="334"/>
      <c r="H2326" s="335"/>
      <c r="I2326" s="389" t="str">
        <f>IFERROR(Table2[[#This Row],[Total private allowed amount for facility inpatient and outpatient services ($ millions) (required)]]/Table2[[#This Row],[Simulated Medicare allowed amount for facility inpatient and outpatient services ($ millions) (required)]],"")</f>
        <v/>
      </c>
    </row>
    <row r="2327" spans="1:9">
      <c r="A2327" s="332"/>
      <c r="B2327" s="332"/>
      <c r="C2327" s="332"/>
      <c r="D2327" s="332"/>
      <c r="E2327" s="332"/>
      <c r="F2327" s="333"/>
      <c r="G2327" s="334"/>
      <c r="H2327" s="334"/>
      <c r="I2327" s="389" t="str">
        <f>IFERROR(Table2[[#This Row],[Total private allowed amount for facility inpatient and outpatient services ($ millions) (required)]]/Table2[[#This Row],[Simulated Medicare allowed amount for facility inpatient and outpatient services ($ millions) (required)]],"")</f>
        <v/>
      </c>
    </row>
    <row r="2328" spans="1:9">
      <c r="A2328" s="332"/>
      <c r="B2328" s="332"/>
      <c r="C2328" s="332"/>
      <c r="D2328" s="332"/>
      <c r="E2328" s="332"/>
      <c r="F2328" s="333"/>
      <c r="G2328" s="334"/>
      <c r="H2328" s="334"/>
      <c r="I2328" s="389" t="str">
        <f>IFERROR(Table2[[#This Row],[Total private allowed amount for facility inpatient and outpatient services ($ millions) (required)]]/Table2[[#This Row],[Simulated Medicare allowed amount for facility inpatient and outpatient services ($ millions) (required)]],"")</f>
        <v/>
      </c>
    </row>
    <row r="2329" spans="1:9">
      <c r="A2329" s="332"/>
      <c r="B2329" s="332"/>
      <c r="C2329" s="332"/>
      <c r="D2329" s="332"/>
      <c r="E2329" s="332"/>
      <c r="F2329" s="333"/>
      <c r="G2329" s="334"/>
      <c r="H2329" s="334"/>
      <c r="I2329" s="389" t="str">
        <f>IFERROR(Table2[[#This Row],[Total private allowed amount for facility inpatient and outpatient services ($ millions) (required)]]/Table2[[#This Row],[Simulated Medicare allowed amount for facility inpatient and outpatient services ($ millions) (required)]],"")</f>
        <v/>
      </c>
    </row>
    <row r="2330" spans="1:9">
      <c r="A2330" s="332"/>
      <c r="B2330" s="332"/>
      <c r="C2330" s="332"/>
      <c r="D2330" s="332"/>
      <c r="E2330" s="332"/>
      <c r="F2330" s="333"/>
      <c r="G2330" s="334"/>
      <c r="H2330" s="334"/>
      <c r="I2330" s="389" t="str">
        <f>IFERROR(Table2[[#This Row],[Total private allowed amount for facility inpatient and outpatient services ($ millions) (required)]]/Table2[[#This Row],[Simulated Medicare allowed amount for facility inpatient and outpatient services ($ millions) (required)]],"")</f>
        <v/>
      </c>
    </row>
    <row r="2331" spans="1:9">
      <c r="A2331" s="332"/>
      <c r="B2331" s="332"/>
      <c r="C2331" s="332"/>
      <c r="D2331" s="332"/>
      <c r="E2331" s="332"/>
      <c r="F2331" s="333"/>
      <c r="G2331" s="334"/>
      <c r="H2331" s="334"/>
      <c r="I2331" s="389" t="str">
        <f>IFERROR(Table2[[#This Row],[Total private allowed amount for facility inpatient and outpatient services ($ millions) (required)]]/Table2[[#This Row],[Simulated Medicare allowed amount for facility inpatient and outpatient services ($ millions) (required)]],"")</f>
        <v/>
      </c>
    </row>
    <row r="2332" spans="1:9">
      <c r="A2332" s="332"/>
      <c r="B2332" s="332"/>
      <c r="C2332" s="332"/>
      <c r="D2332" s="332"/>
      <c r="E2332" s="332"/>
      <c r="F2332" s="333"/>
      <c r="G2332" s="334"/>
      <c r="H2332" s="334"/>
      <c r="I2332" s="389" t="str">
        <f>IFERROR(Table2[[#This Row],[Total private allowed amount for facility inpatient and outpatient services ($ millions) (required)]]/Table2[[#This Row],[Simulated Medicare allowed amount for facility inpatient and outpatient services ($ millions) (required)]],"")</f>
        <v/>
      </c>
    </row>
    <row r="2333" spans="1:9" hidden="1">
      <c r="A2333" s="50">
        <v>291300</v>
      </c>
      <c r="B2333" s="50" t="s">
        <v>1828</v>
      </c>
      <c r="C2333" s="50" t="s">
        <v>1829</v>
      </c>
      <c r="D2333" s="50" t="s">
        <v>1830</v>
      </c>
      <c r="E2333" s="50" t="s">
        <v>253</v>
      </c>
      <c r="F2333" s="51" t="s">
        <v>74</v>
      </c>
      <c r="G2333" s="52" t="s">
        <v>254</v>
      </c>
      <c r="H2333" s="52" t="s">
        <v>254</v>
      </c>
      <c r="I233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34" spans="1:9" hidden="1">
      <c r="A2334" s="50">
        <v>291301</v>
      </c>
      <c r="B2334" s="50" t="s">
        <v>1831</v>
      </c>
      <c r="C2334" s="50" t="s">
        <v>1832</v>
      </c>
      <c r="D2334" s="50" t="s">
        <v>1830</v>
      </c>
      <c r="E2334" s="50" t="s">
        <v>444</v>
      </c>
      <c r="F2334" s="51" t="s">
        <v>74</v>
      </c>
      <c r="G2334" s="52" t="s">
        <v>254</v>
      </c>
      <c r="H2334" s="52" t="s">
        <v>254</v>
      </c>
      <c r="I233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35" spans="1:9" hidden="1">
      <c r="A2335" s="50">
        <v>291302</v>
      </c>
      <c r="B2335" s="50" t="s">
        <v>1833</v>
      </c>
      <c r="C2335" s="50" t="s">
        <v>1413</v>
      </c>
      <c r="D2335" s="50" t="s">
        <v>1830</v>
      </c>
      <c r="E2335" s="50" t="s">
        <v>253</v>
      </c>
      <c r="F2335" s="51" t="s">
        <v>74</v>
      </c>
      <c r="G2335" s="52" t="s">
        <v>254</v>
      </c>
      <c r="H2335" s="52" t="s">
        <v>254</v>
      </c>
      <c r="I233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36" spans="1:9" hidden="1">
      <c r="A2336" s="50">
        <v>291303</v>
      </c>
      <c r="B2336" s="50" t="s">
        <v>1834</v>
      </c>
      <c r="C2336" s="50" t="s">
        <v>1835</v>
      </c>
      <c r="D2336" s="50" t="s">
        <v>1830</v>
      </c>
      <c r="E2336" s="50" t="s">
        <v>253</v>
      </c>
      <c r="F2336" s="51" t="s">
        <v>74</v>
      </c>
      <c r="G2336" s="52" t="s">
        <v>254</v>
      </c>
      <c r="H2336" s="52" t="s">
        <v>254</v>
      </c>
      <c r="I233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37" spans="1:9" hidden="1">
      <c r="A2337" s="50">
        <v>291304</v>
      </c>
      <c r="B2337" s="50" t="s">
        <v>1836</v>
      </c>
      <c r="C2337" s="50" t="s">
        <v>1837</v>
      </c>
      <c r="D2337" s="50" t="s">
        <v>1830</v>
      </c>
      <c r="E2337" s="50" t="s">
        <v>253</v>
      </c>
      <c r="F2337" s="51" t="s">
        <v>74</v>
      </c>
      <c r="G2337" s="52" t="s">
        <v>254</v>
      </c>
      <c r="H2337" s="52" t="s">
        <v>254</v>
      </c>
      <c r="I233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38" spans="1:9" hidden="1">
      <c r="A2338" s="50">
        <v>291306</v>
      </c>
      <c r="B2338" s="50" t="s">
        <v>1838</v>
      </c>
      <c r="C2338" s="50" t="s">
        <v>1839</v>
      </c>
      <c r="D2338" s="50" t="s">
        <v>1830</v>
      </c>
      <c r="E2338" s="50" t="s">
        <v>1840</v>
      </c>
      <c r="F2338" s="51" t="s">
        <v>74</v>
      </c>
      <c r="G2338" s="52" t="s">
        <v>254</v>
      </c>
      <c r="H2338" s="52" t="s">
        <v>254</v>
      </c>
      <c r="I233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39" spans="1:9" hidden="1">
      <c r="A2339" s="50">
        <v>291307</v>
      </c>
      <c r="B2339" s="50" t="s">
        <v>1841</v>
      </c>
      <c r="C2339" s="50" t="s">
        <v>1842</v>
      </c>
      <c r="D2339" s="50" t="s">
        <v>1830</v>
      </c>
      <c r="E2339" s="50" t="s">
        <v>494</v>
      </c>
      <c r="F2339" s="51" t="s">
        <v>74</v>
      </c>
      <c r="G2339" s="53">
        <v>1.77</v>
      </c>
      <c r="H2339" s="53">
        <v>0.65</v>
      </c>
      <c r="I233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2.7230769230769232</v>
      </c>
    </row>
    <row r="2340" spans="1:9" hidden="1">
      <c r="A2340" s="50">
        <v>291308</v>
      </c>
      <c r="B2340" s="50" t="s">
        <v>1843</v>
      </c>
      <c r="C2340" s="50" t="s">
        <v>1844</v>
      </c>
      <c r="D2340" s="50" t="s">
        <v>1830</v>
      </c>
      <c r="E2340" s="50" t="s">
        <v>253</v>
      </c>
      <c r="F2340" s="51" t="s">
        <v>74</v>
      </c>
      <c r="G2340" s="52" t="s">
        <v>254</v>
      </c>
      <c r="H2340" s="52" t="s">
        <v>254</v>
      </c>
      <c r="I234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41" spans="1:9" hidden="1">
      <c r="A2341" s="50">
        <v>291309</v>
      </c>
      <c r="B2341" s="50" t="s">
        <v>1845</v>
      </c>
      <c r="C2341" s="50" t="s">
        <v>1846</v>
      </c>
      <c r="D2341" s="50" t="s">
        <v>1830</v>
      </c>
      <c r="E2341" s="50" t="s">
        <v>253</v>
      </c>
      <c r="F2341" s="51" t="s">
        <v>74</v>
      </c>
      <c r="G2341" s="52" t="s">
        <v>254</v>
      </c>
      <c r="H2341" s="52" t="s">
        <v>254</v>
      </c>
      <c r="I23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42" spans="1:9" hidden="1">
      <c r="A2342" s="50">
        <v>291311</v>
      </c>
      <c r="B2342" s="50" t="s">
        <v>1847</v>
      </c>
      <c r="C2342" s="50" t="s">
        <v>1848</v>
      </c>
      <c r="D2342" s="50" t="s">
        <v>1830</v>
      </c>
      <c r="E2342" s="50" t="s">
        <v>1849</v>
      </c>
      <c r="F2342" s="51" t="s">
        <v>74</v>
      </c>
      <c r="G2342" s="52" t="s">
        <v>254</v>
      </c>
      <c r="H2342" s="52" t="s">
        <v>254</v>
      </c>
      <c r="I234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43" spans="1:9" hidden="1">
      <c r="A2343" s="50">
        <v>291313</v>
      </c>
      <c r="B2343" s="50" t="s">
        <v>1850</v>
      </c>
      <c r="C2343" s="50" t="s">
        <v>1851</v>
      </c>
      <c r="D2343" s="50" t="s">
        <v>1830</v>
      </c>
      <c r="E2343" s="50" t="s">
        <v>303</v>
      </c>
      <c r="F2343" s="51" t="s">
        <v>74</v>
      </c>
      <c r="G2343" s="53">
        <v>0.92</v>
      </c>
      <c r="H2343" s="53">
        <v>0.39</v>
      </c>
      <c r="I234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2.358974358974359</v>
      </c>
    </row>
    <row r="2344" spans="1:9" hidden="1">
      <c r="A2344" s="50">
        <v>291314</v>
      </c>
      <c r="B2344" s="50" t="s">
        <v>1852</v>
      </c>
      <c r="C2344" s="50" t="s">
        <v>1853</v>
      </c>
      <c r="D2344" s="50" t="s">
        <v>1830</v>
      </c>
      <c r="E2344" s="50" t="s">
        <v>253</v>
      </c>
      <c r="F2344" s="51" t="s">
        <v>74</v>
      </c>
      <c r="G2344" s="52" t="s">
        <v>254</v>
      </c>
      <c r="H2344" s="52" t="s">
        <v>254</v>
      </c>
      <c r="I234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45" spans="1:9">
      <c r="A2345" s="332"/>
      <c r="B2345" s="332"/>
      <c r="C2345" s="332"/>
      <c r="D2345" s="332"/>
      <c r="E2345" s="332"/>
      <c r="F2345" s="333"/>
      <c r="G2345" s="335"/>
      <c r="H2345" s="334"/>
      <c r="I2345" s="389" t="str">
        <f>IFERROR(Table2[[#This Row],[Total private allowed amount for facility inpatient and outpatient services ($ millions) (required)]]/Table2[[#This Row],[Simulated Medicare allowed amount for facility inpatient and outpatient services ($ millions) (required)]],"")</f>
        <v/>
      </c>
    </row>
    <row r="2346" spans="1:9">
      <c r="A2346" s="332"/>
      <c r="B2346" s="332"/>
      <c r="C2346" s="332"/>
      <c r="D2346" s="332"/>
      <c r="E2346" s="332"/>
      <c r="F2346" s="333"/>
      <c r="G2346" s="334"/>
      <c r="H2346" s="334"/>
      <c r="I2346" s="389" t="str">
        <f>IFERROR(Table2[[#This Row],[Total private allowed amount for facility inpatient and outpatient services ($ millions) (required)]]/Table2[[#This Row],[Simulated Medicare allowed amount for facility inpatient and outpatient services ($ millions) (required)]],"")</f>
        <v/>
      </c>
    </row>
    <row r="2347" spans="1:9">
      <c r="A2347" s="332"/>
      <c r="B2347" s="332"/>
      <c r="C2347" s="332"/>
      <c r="D2347" s="332"/>
      <c r="E2347" s="332"/>
      <c r="F2347" s="333"/>
      <c r="G2347" s="334"/>
      <c r="H2347" s="334"/>
      <c r="I2347" s="389" t="str">
        <f>IFERROR(Table2[[#This Row],[Total private allowed amount for facility inpatient and outpatient services ($ millions) (required)]]/Table2[[#This Row],[Simulated Medicare allowed amount for facility inpatient and outpatient services ($ millions) (required)]],"")</f>
        <v/>
      </c>
    </row>
    <row r="2348" spans="1:9">
      <c r="A2348" s="332"/>
      <c r="B2348" s="332"/>
      <c r="C2348" s="332"/>
      <c r="D2348" s="332"/>
      <c r="E2348" s="332"/>
      <c r="F2348" s="333"/>
      <c r="G2348" s="334"/>
      <c r="H2348" s="334"/>
      <c r="I2348" s="389" t="str">
        <f>IFERROR(Table2[[#This Row],[Total private allowed amount for facility inpatient and outpatient services ($ millions) (required)]]/Table2[[#This Row],[Simulated Medicare allowed amount for facility inpatient and outpatient services ($ millions) (required)]],"")</f>
        <v/>
      </c>
    </row>
    <row r="2349" spans="1:9">
      <c r="A2349" s="332"/>
      <c r="B2349" s="332"/>
      <c r="C2349" s="332"/>
      <c r="D2349" s="332"/>
      <c r="E2349" s="332"/>
      <c r="F2349" s="333"/>
      <c r="G2349" s="334"/>
      <c r="H2349" s="334"/>
      <c r="I2349" s="389" t="str">
        <f>IFERROR(Table2[[#This Row],[Total private allowed amount for facility inpatient and outpatient services ($ millions) (required)]]/Table2[[#This Row],[Simulated Medicare allowed amount for facility inpatient and outpatient services ($ millions) (required)]],"")</f>
        <v/>
      </c>
    </row>
    <row r="2350" spans="1:9">
      <c r="A2350" s="332"/>
      <c r="B2350" s="332"/>
      <c r="C2350" s="332"/>
      <c r="D2350" s="332"/>
      <c r="E2350" s="332"/>
      <c r="F2350" s="333"/>
      <c r="G2350" s="334"/>
      <c r="H2350" s="334"/>
      <c r="I2350" s="389" t="str">
        <f>IFERROR(Table2[[#This Row],[Total private allowed amount for facility inpatient and outpatient services ($ millions) (required)]]/Table2[[#This Row],[Simulated Medicare allowed amount for facility inpatient and outpatient services ($ millions) (required)]],"")</f>
        <v/>
      </c>
    </row>
    <row r="2351" spans="1:9">
      <c r="A2351" s="332"/>
      <c r="B2351" s="332"/>
      <c r="C2351" s="332"/>
      <c r="D2351" s="332"/>
      <c r="E2351" s="332"/>
      <c r="F2351" s="333"/>
      <c r="G2351" s="334"/>
      <c r="H2351" s="334"/>
      <c r="I2351" s="389" t="str">
        <f>IFERROR(Table2[[#This Row],[Total private allowed amount for facility inpatient and outpatient services ($ millions) (required)]]/Table2[[#This Row],[Simulated Medicare allowed amount for facility inpatient and outpatient services ($ millions) (required)]],"")</f>
        <v/>
      </c>
    </row>
    <row r="2352" spans="1:9">
      <c r="A2352" s="332"/>
      <c r="B2352" s="332"/>
      <c r="C2352" s="332"/>
      <c r="D2352" s="332"/>
      <c r="E2352" s="332"/>
      <c r="F2352" s="333"/>
      <c r="G2352" s="334"/>
      <c r="H2352" s="334"/>
      <c r="I2352" s="389" t="str">
        <f>IFERROR(Table2[[#This Row],[Total private allowed amount for facility inpatient and outpatient services ($ millions) (required)]]/Table2[[#This Row],[Simulated Medicare allowed amount for facility inpatient and outpatient services ($ millions) (required)]],"")</f>
        <v/>
      </c>
    </row>
    <row r="2353" spans="1:9">
      <c r="A2353" s="332"/>
      <c r="B2353" s="332"/>
      <c r="C2353" s="332"/>
      <c r="D2353" s="332"/>
      <c r="E2353" s="332"/>
      <c r="F2353" s="333"/>
      <c r="G2353" s="334"/>
      <c r="H2353" s="334"/>
      <c r="I2353" s="389" t="str">
        <f>IFERROR(Table2[[#This Row],[Total private allowed amount for facility inpatient and outpatient services ($ millions) (required)]]/Table2[[#This Row],[Simulated Medicare allowed amount for facility inpatient and outpatient services ($ millions) (required)]],"")</f>
        <v/>
      </c>
    </row>
    <row r="2354" spans="1:9">
      <c r="A2354" s="332"/>
      <c r="B2354" s="332"/>
      <c r="C2354" s="332"/>
      <c r="D2354" s="332"/>
      <c r="E2354" s="332"/>
      <c r="F2354" s="333"/>
      <c r="G2354" s="334"/>
      <c r="H2354" s="334"/>
      <c r="I2354" s="389" t="str">
        <f>IFERROR(Table2[[#This Row],[Total private allowed amount for facility inpatient and outpatient services ($ millions) (required)]]/Table2[[#This Row],[Simulated Medicare allowed amount for facility inpatient and outpatient services ($ millions) (required)]],"")</f>
        <v/>
      </c>
    </row>
    <row r="2355" spans="1:9">
      <c r="A2355" s="332"/>
      <c r="B2355" s="332"/>
      <c r="C2355" s="332"/>
      <c r="D2355" s="332"/>
      <c r="E2355" s="332"/>
      <c r="F2355" s="333"/>
      <c r="G2355" s="334"/>
      <c r="H2355" s="335"/>
      <c r="I2355" s="389" t="str">
        <f>IFERROR(Table2[[#This Row],[Total private allowed amount for facility inpatient and outpatient services ($ millions) (required)]]/Table2[[#This Row],[Simulated Medicare allowed amount for facility inpatient and outpatient services ($ millions) (required)]],"")</f>
        <v/>
      </c>
    </row>
    <row r="2356" spans="1:9">
      <c r="A2356" s="332"/>
      <c r="B2356" s="332"/>
      <c r="C2356" s="332"/>
      <c r="D2356" s="332"/>
      <c r="E2356" s="332"/>
      <c r="F2356" s="333"/>
      <c r="G2356" s="334"/>
      <c r="H2356" s="334"/>
      <c r="I2356" s="389" t="str">
        <f>IFERROR(Table2[[#This Row],[Total private allowed amount for facility inpatient and outpatient services ($ millions) (required)]]/Table2[[#This Row],[Simulated Medicare allowed amount for facility inpatient and outpatient services ($ millions) (required)]],"")</f>
        <v/>
      </c>
    </row>
    <row r="2357" spans="1:9">
      <c r="A2357" s="332"/>
      <c r="B2357" s="332"/>
      <c r="C2357" s="332"/>
      <c r="D2357" s="332"/>
      <c r="E2357" s="332"/>
      <c r="F2357" s="333"/>
      <c r="G2357" s="334"/>
      <c r="H2357" s="334"/>
      <c r="I2357" s="389" t="str">
        <f>IFERROR(Table2[[#This Row],[Total private allowed amount for facility inpatient and outpatient services ($ millions) (required)]]/Table2[[#This Row],[Simulated Medicare allowed amount for facility inpatient and outpatient services ($ millions) (required)]],"")</f>
        <v/>
      </c>
    </row>
    <row r="2358" spans="1:9" hidden="1">
      <c r="A2358" s="50">
        <v>301300</v>
      </c>
      <c r="B2358" s="50" t="s">
        <v>1854</v>
      </c>
      <c r="C2358" s="50" t="s">
        <v>1855</v>
      </c>
      <c r="D2358" s="50" t="s">
        <v>1856</v>
      </c>
      <c r="E2358" s="50" t="s">
        <v>253</v>
      </c>
      <c r="F2358" s="51" t="s">
        <v>74</v>
      </c>
      <c r="G2358" s="52" t="s">
        <v>254</v>
      </c>
      <c r="H2358" s="52" t="s">
        <v>254</v>
      </c>
      <c r="I23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59" spans="1:9" hidden="1">
      <c r="A2359" s="50">
        <v>301301</v>
      </c>
      <c r="B2359" s="50" t="s">
        <v>1857</v>
      </c>
      <c r="C2359" s="50" t="s">
        <v>1858</v>
      </c>
      <c r="D2359" s="50" t="s">
        <v>1856</v>
      </c>
      <c r="E2359" s="50" t="s">
        <v>253</v>
      </c>
      <c r="F2359" s="51" t="s">
        <v>74</v>
      </c>
      <c r="G2359" s="53">
        <v>2.93</v>
      </c>
      <c r="H2359" s="53">
        <v>1.87</v>
      </c>
      <c r="I235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1.5668449197860963</v>
      </c>
    </row>
    <row r="2360" spans="1:9" hidden="1">
      <c r="A2360" s="50">
        <v>301302</v>
      </c>
      <c r="B2360" s="50" t="s">
        <v>1859</v>
      </c>
      <c r="C2360" s="50" t="s">
        <v>1860</v>
      </c>
      <c r="D2360" s="50" t="s">
        <v>1856</v>
      </c>
      <c r="E2360" s="50" t="s">
        <v>253</v>
      </c>
      <c r="F2360" s="51" t="s">
        <v>74</v>
      </c>
      <c r="G2360" s="53">
        <v>11.08</v>
      </c>
      <c r="H2360" s="53">
        <v>6.99</v>
      </c>
      <c r="I236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1.5851216022889842</v>
      </c>
    </row>
    <row r="2361" spans="1:9" hidden="1">
      <c r="A2361" s="50">
        <v>301303</v>
      </c>
      <c r="B2361" s="50" t="s">
        <v>1861</v>
      </c>
      <c r="C2361" s="50" t="s">
        <v>1862</v>
      </c>
      <c r="D2361" s="50" t="s">
        <v>1856</v>
      </c>
      <c r="E2361" s="50" t="s">
        <v>253</v>
      </c>
      <c r="F2361" s="51" t="s">
        <v>74</v>
      </c>
      <c r="G2361" s="53">
        <v>2.39</v>
      </c>
      <c r="H2361" s="53">
        <v>2.0499999999999998</v>
      </c>
      <c r="I236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1.1658536585365855</v>
      </c>
    </row>
    <row r="2362" spans="1:9" hidden="1">
      <c r="A2362" s="50">
        <v>301304</v>
      </c>
      <c r="B2362" s="50" t="s">
        <v>1863</v>
      </c>
      <c r="C2362" s="50" t="s">
        <v>1864</v>
      </c>
      <c r="D2362" s="50" t="s">
        <v>1856</v>
      </c>
      <c r="E2362" s="50" t="s">
        <v>1865</v>
      </c>
      <c r="F2362" s="51" t="s">
        <v>74</v>
      </c>
      <c r="G2362" s="53">
        <v>1.76</v>
      </c>
      <c r="H2362" s="53">
        <v>1.95</v>
      </c>
      <c r="I236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0.90256410256410258</v>
      </c>
    </row>
    <row r="2363" spans="1:9" hidden="1">
      <c r="A2363" s="50">
        <v>301305</v>
      </c>
      <c r="B2363" s="50" t="s">
        <v>1866</v>
      </c>
      <c r="C2363" s="50" t="s">
        <v>1867</v>
      </c>
      <c r="D2363" s="50" t="s">
        <v>1856</v>
      </c>
      <c r="E2363" s="50" t="s">
        <v>1865</v>
      </c>
      <c r="F2363" s="51" t="s">
        <v>74</v>
      </c>
      <c r="G2363" s="54">
        <v>16.7</v>
      </c>
      <c r="H2363" s="53">
        <v>10.84</v>
      </c>
      <c r="I236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1.5405904059040589</v>
      </c>
    </row>
    <row r="2364" spans="1:9" hidden="1">
      <c r="A2364" s="50">
        <v>301306</v>
      </c>
      <c r="B2364" s="50" t="s">
        <v>1868</v>
      </c>
      <c r="C2364" s="50" t="s">
        <v>1187</v>
      </c>
      <c r="D2364" s="50" t="s">
        <v>1856</v>
      </c>
      <c r="E2364" s="50" t="s">
        <v>1869</v>
      </c>
      <c r="F2364" s="51" t="s">
        <v>74</v>
      </c>
      <c r="G2364" s="53">
        <v>0.38</v>
      </c>
      <c r="H2364" s="53">
        <v>0.34</v>
      </c>
      <c r="I236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1.1176470588235294</v>
      </c>
    </row>
    <row r="2365" spans="1:9" hidden="1">
      <c r="A2365" s="50">
        <v>301307</v>
      </c>
      <c r="B2365" s="50" t="s">
        <v>492</v>
      </c>
      <c r="C2365" s="50" t="s">
        <v>1870</v>
      </c>
      <c r="D2365" s="50" t="s">
        <v>1856</v>
      </c>
      <c r="E2365" s="50" t="s">
        <v>1265</v>
      </c>
      <c r="F2365" s="51" t="s">
        <v>74</v>
      </c>
      <c r="G2365" s="53">
        <v>1.34</v>
      </c>
      <c r="H2365" s="53">
        <v>1.29</v>
      </c>
      <c r="I236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1.0387596899224807</v>
      </c>
    </row>
    <row r="2366" spans="1:9" hidden="1">
      <c r="A2366" s="50">
        <v>301308</v>
      </c>
      <c r="B2366" s="50" t="s">
        <v>1871</v>
      </c>
      <c r="C2366" s="50" t="s">
        <v>1872</v>
      </c>
      <c r="D2366" s="50" t="s">
        <v>1856</v>
      </c>
      <c r="E2366" s="50" t="s">
        <v>1865</v>
      </c>
      <c r="F2366" s="51" t="s">
        <v>74</v>
      </c>
      <c r="G2366" s="52" t="s">
        <v>254</v>
      </c>
      <c r="H2366" s="52" t="s">
        <v>254</v>
      </c>
      <c r="I23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67" spans="1:9" hidden="1">
      <c r="A2367" s="50">
        <v>301309</v>
      </c>
      <c r="B2367" s="50" t="s">
        <v>1873</v>
      </c>
      <c r="C2367" s="50" t="s">
        <v>1874</v>
      </c>
      <c r="D2367" s="50" t="s">
        <v>1856</v>
      </c>
      <c r="E2367" s="50" t="s">
        <v>253</v>
      </c>
      <c r="F2367" s="51" t="s">
        <v>74</v>
      </c>
      <c r="G2367" s="53">
        <v>0.97</v>
      </c>
      <c r="H2367" s="53">
        <v>0.75</v>
      </c>
      <c r="I236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1.2933333333333332</v>
      </c>
    </row>
    <row r="2368" spans="1:9" hidden="1">
      <c r="A2368" s="50">
        <v>301310</v>
      </c>
      <c r="B2368" s="50" t="s">
        <v>1875</v>
      </c>
      <c r="C2368" s="50" t="s">
        <v>1876</v>
      </c>
      <c r="D2368" s="50" t="s">
        <v>1856</v>
      </c>
      <c r="E2368" s="50" t="s">
        <v>253</v>
      </c>
      <c r="F2368" s="51" t="s">
        <v>74</v>
      </c>
      <c r="G2368" s="53">
        <v>2.57</v>
      </c>
      <c r="H2368" s="53">
        <v>4.38</v>
      </c>
      <c r="I236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0.58675799086757985</v>
      </c>
    </row>
    <row r="2369" spans="1:9" hidden="1">
      <c r="A2369" s="50">
        <v>301311</v>
      </c>
      <c r="B2369" s="50" t="s">
        <v>1877</v>
      </c>
      <c r="C2369" s="50" t="s">
        <v>1878</v>
      </c>
      <c r="D2369" s="50" t="s">
        <v>1856</v>
      </c>
      <c r="E2369" s="50" t="s">
        <v>253</v>
      </c>
      <c r="F2369" s="51" t="s">
        <v>74</v>
      </c>
      <c r="G2369" s="53">
        <v>1.82</v>
      </c>
      <c r="H2369" s="53">
        <v>0.91</v>
      </c>
      <c r="I236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v>
      </c>
    </row>
    <row r="2370" spans="1:9" hidden="1">
      <c r="A2370" s="50">
        <v>301312</v>
      </c>
      <c r="B2370" s="50" t="s">
        <v>1879</v>
      </c>
      <c r="C2370" s="50" t="s">
        <v>1880</v>
      </c>
      <c r="D2370" s="50" t="s">
        <v>1856</v>
      </c>
      <c r="E2370" s="50" t="s">
        <v>253</v>
      </c>
      <c r="F2370" s="51" t="s">
        <v>74</v>
      </c>
      <c r="G2370" s="52" t="s">
        <v>254</v>
      </c>
      <c r="H2370" s="52" t="s">
        <v>254</v>
      </c>
      <c r="I23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371" spans="1:9">
      <c r="A2371" s="332"/>
      <c r="B2371" s="332"/>
      <c r="C2371" s="332"/>
      <c r="D2371" s="332"/>
      <c r="E2371" s="332"/>
      <c r="F2371" s="333"/>
      <c r="G2371" s="334"/>
      <c r="H2371" s="334"/>
      <c r="I2371" s="389" t="str">
        <f>IFERROR(Table2[[#This Row],[Total private allowed amount for facility inpatient and outpatient services ($ millions) (required)]]/Table2[[#This Row],[Simulated Medicare allowed amount for facility inpatient and outpatient services ($ millions) (required)]],"")</f>
        <v/>
      </c>
    </row>
    <row r="2372" spans="1:9">
      <c r="A2372" s="332"/>
      <c r="B2372" s="332"/>
      <c r="C2372" s="332"/>
      <c r="D2372" s="332"/>
      <c r="E2372" s="332"/>
      <c r="F2372" s="333"/>
      <c r="G2372" s="334"/>
      <c r="H2372" s="334"/>
      <c r="I2372" s="389" t="str">
        <f>IFERROR(Table2[[#This Row],[Total private allowed amount for facility inpatient and outpatient services ($ millions) (required)]]/Table2[[#This Row],[Simulated Medicare allowed amount for facility inpatient and outpatient services ($ millions) (required)]],"")</f>
        <v/>
      </c>
    </row>
    <row r="2373" spans="1:9">
      <c r="A2373" s="332"/>
      <c r="B2373" s="332"/>
      <c r="C2373" s="332"/>
      <c r="D2373" s="332"/>
      <c r="E2373" s="332"/>
      <c r="F2373" s="333"/>
      <c r="G2373" s="334"/>
      <c r="H2373" s="334"/>
      <c r="I2373" s="389" t="str">
        <f>IFERROR(Table2[[#This Row],[Total private allowed amount for facility inpatient and outpatient services ($ millions) (required)]]/Table2[[#This Row],[Simulated Medicare allowed amount for facility inpatient and outpatient services ($ millions) (required)]],"")</f>
        <v/>
      </c>
    </row>
    <row r="2374" spans="1:9">
      <c r="A2374" s="332"/>
      <c r="B2374" s="332"/>
      <c r="C2374" s="332"/>
      <c r="D2374" s="332"/>
      <c r="E2374" s="332"/>
      <c r="F2374" s="333"/>
      <c r="G2374" s="334"/>
      <c r="H2374" s="334"/>
      <c r="I2374" s="389" t="str">
        <f>IFERROR(Table2[[#This Row],[Total private allowed amount for facility inpatient and outpatient services ($ millions) (required)]]/Table2[[#This Row],[Simulated Medicare allowed amount for facility inpatient and outpatient services ($ millions) (required)]],"")</f>
        <v/>
      </c>
    </row>
    <row r="2375" spans="1:9">
      <c r="A2375" s="332"/>
      <c r="B2375" s="332"/>
      <c r="C2375" s="332"/>
      <c r="D2375" s="332"/>
      <c r="E2375" s="332"/>
      <c r="F2375" s="333"/>
      <c r="G2375" s="334"/>
      <c r="H2375" s="334"/>
      <c r="I2375" s="389" t="str">
        <f>IFERROR(Table2[[#This Row],[Total private allowed amount for facility inpatient and outpatient services ($ millions) (required)]]/Table2[[#This Row],[Simulated Medicare allowed amount for facility inpatient and outpatient services ($ millions) (required)]],"")</f>
        <v/>
      </c>
    </row>
    <row r="2376" spans="1:9">
      <c r="A2376" s="332"/>
      <c r="B2376" s="332"/>
      <c r="C2376" s="332"/>
      <c r="D2376" s="332"/>
      <c r="E2376" s="332"/>
      <c r="F2376" s="333"/>
      <c r="G2376" s="334"/>
      <c r="H2376" s="334"/>
      <c r="I2376" s="389" t="str">
        <f>IFERROR(Table2[[#This Row],[Total private allowed amount for facility inpatient and outpatient services ($ millions) (required)]]/Table2[[#This Row],[Simulated Medicare allowed amount for facility inpatient and outpatient services ($ millions) (required)]],"")</f>
        <v/>
      </c>
    </row>
    <row r="2377" spans="1:9">
      <c r="A2377" s="332"/>
      <c r="B2377" s="332"/>
      <c r="C2377" s="332"/>
      <c r="D2377" s="332"/>
      <c r="E2377" s="332"/>
      <c r="F2377" s="333"/>
      <c r="G2377" s="334"/>
      <c r="H2377" s="334"/>
      <c r="I2377" s="389" t="str">
        <f>IFERROR(Table2[[#This Row],[Total private allowed amount for facility inpatient and outpatient services ($ millions) (required)]]/Table2[[#This Row],[Simulated Medicare allowed amount for facility inpatient and outpatient services ($ millions) (required)]],"")</f>
        <v/>
      </c>
    </row>
    <row r="2378" spans="1:9">
      <c r="A2378" s="332"/>
      <c r="B2378" s="332"/>
      <c r="C2378" s="332"/>
      <c r="D2378" s="332"/>
      <c r="E2378" s="332"/>
      <c r="F2378" s="333"/>
      <c r="G2378" s="334"/>
      <c r="H2378" s="334"/>
      <c r="I2378" s="389" t="str">
        <f>IFERROR(Table2[[#This Row],[Total private allowed amount for facility inpatient and outpatient services ($ millions) (required)]]/Table2[[#This Row],[Simulated Medicare allowed amount for facility inpatient and outpatient services ($ millions) (required)]],"")</f>
        <v/>
      </c>
    </row>
    <row r="2379" spans="1:9">
      <c r="A2379" s="332"/>
      <c r="B2379" s="332"/>
      <c r="C2379" s="332"/>
      <c r="D2379" s="332"/>
      <c r="E2379" s="332"/>
      <c r="F2379" s="333"/>
      <c r="G2379" s="334"/>
      <c r="H2379" s="334"/>
      <c r="I2379" s="389" t="str">
        <f>IFERROR(Table2[[#This Row],[Total private allowed amount for facility inpatient and outpatient services ($ millions) (required)]]/Table2[[#This Row],[Simulated Medicare allowed amount for facility inpatient and outpatient services ($ millions) (required)]],"")</f>
        <v/>
      </c>
    </row>
    <row r="2380" spans="1:9">
      <c r="A2380" s="332"/>
      <c r="B2380" s="332"/>
      <c r="C2380" s="332"/>
      <c r="D2380" s="332"/>
      <c r="E2380" s="332"/>
      <c r="F2380" s="333"/>
      <c r="G2380" s="334"/>
      <c r="H2380" s="334"/>
      <c r="I2380" s="389" t="str">
        <f>IFERROR(Table2[[#This Row],[Total private allowed amount for facility inpatient and outpatient services ($ millions) (required)]]/Table2[[#This Row],[Simulated Medicare allowed amount for facility inpatient and outpatient services ($ millions) (required)]],"")</f>
        <v/>
      </c>
    </row>
    <row r="2381" spans="1:9">
      <c r="A2381" s="332"/>
      <c r="B2381" s="332"/>
      <c r="C2381" s="332"/>
      <c r="D2381" s="332"/>
      <c r="E2381" s="332"/>
      <c r="F2381" s="333"/>
      <c r="G2381" s="334"/>
      <c r="H2381" s="334"/>
      <c r="I2381" s="389" t="str">
        <f>IFERROR(Table2[[#This Row],[Total private allowed amount for facility inpatient and outpatient services ($ millions) (required)]]/Table2[[#This Row],[Simulated Medicare allowed amount for facility inpatient and outpatient services ($ millions) (required)]],"")</f>
        <v/>
      </c>
    </row>
    <row r="2382" spans="1:9">
      <c r="A2382" s="332"/>
      <c r="B2382" s="332"/>
      <c r="C2382" s="332"/>
      <c r="D2382" s="332"/>
      <c r="E2382" s="332"/>
      <c r="F2382" s="333"/>
      <c r="G2382" s="335"/>
      <c r="H2382" s="334"/>
      <c r="I2382" s="389" t="str">
        <f>IFERROR(Table2[[#This Row],[Total private allowed amount for facility inpatient and outpatient services ($ millions) (required)]]/Table2[[#This Row],[Simulated Medicare allowed amount for facility inpatient and outpatient services ($ millions) (required)]],"")</f>
        <v/>
      </c>
    </row>
    <row r="2383" spans="1:9">
      <c r="A2383" s="332"/>
      <c r="B2383" s="332"/>
      <c r="C2383" s="332"/>
      <c r="D2383" s="332"/>
      <c r="E2383" s="332"/>
      <c r="F2383" s="333"/>
      <c r="G2383" s="334"/>
      <c r="H2383" s="335"/>
      <c r="I2383" s="389" t="str">
        <f>IFERROR(Table2[[#This Row],[Total private allowed amount for facility inpatient and outpatient services ($ millions) (required)]]/Table2[[#This Row],[Simulated Medicare allowed amount for facility inpatient and outpatient services ($ millions) (required)]],"")</f>
        <v/>
      </c>
    </row>
    <row r="2384" spans="1:9">
      <c r="A2384" s="332"/>
      <c r="B2384" s="332"/>
      <c r="C2384" s="332"/>
      <c r="D2384" s="332"/>
      <c r="E2384" s="332"/>
      <c r="F2384" s="333"/>
      <c r="G2384" s="334"/>
      <c r="H2384" s="334"/>
      <c r="I2384" s="389" t="str">
        <f>IFERROR(Table2[[#This Row],[Total private allowed amount for facility inpatient and outpatient services ($ millions) (required)]]/Table2[[#This Row],[Simulated Medicare allowed amount for facility inpatient and outpatient services ($ millions) (required)]],"")</f>
        <v/>
      </c>
    </row>
    <row r="2385" spans="1:9">
      <c r="A2385" s="332"/>
      <c r="B2385" s="332"/>
      <c r="C2385" s="332"/>
      <c r="D2385" s="332"/>
      <c r="E2385" s="332"/>
      <c r="F2385" s="333"/>
      <c r="G2385" s="334"/>
      <c r="H2385" s="334"/>
      <c r="I2385" s="389" t="str">
        <f>IFERROR(Table2[[#This Row],[Total private allowed amount for facility inpatient and outpatient services ($ millions) (required)]]/Table2[[#This Row],[Simulated Medicare allowed amount for facility inpatient and outpatient services ($ millions) (required)]],"")</f>
        <v/>
      </c>
    </row>
    <row r="2386" spans="1:9">
      <c r="A2386" s="332"/>
      <c r="B2386" s="332"/>
      <c r="C2386" s="332"/>
      <c r="D2386" s="332"/>
      <c r="E2386" s="332"/>
      <c r="F2386" s="333"/>
      <c r="G2386" s="335"/>
      <c r="H2386" s="334"/>
      <c r="I2386" s="389" t="str">
        <f>IFERROR(Table2[[#This Row],[Total private allowed amount for facility inpatient and outpatient services ($ millions) (required)]]/Table2[[#This Row],[Simulated Medicare allowed amount for facility inpatient and outpatient services ($ millions) (required)]],"")</f>
        <v/>
      </c>
    </row>
    <row r="2387" spans="1:9">
      <c r="A2387" s="332"/>
      <c r="B2387" s="332"/>
      <c r="C2387" s="332"/>
      <c r="D2387" s="332"/>
      <c r="E2387" s="332"/>
      <c r="F2387" s="333"/>
      <c r="G2387" s="334"/>
      <c r="H2387" s="334"/>
      <c r="I2387" s="389" t="str">
        <f>IFERROR(Table2[[#This Row],[Total private allowed amount for facility inpatient and outpatient services ($ millions) (required)]]/Table2[[#This Row],[Simulated Medicare allowed amount for facility inpatient and outpatient services ($ millions) (required)]],"")</f>
        <v/>
      </c>
    </row>
    <row r="2388" spans="1:9">
      <c r="A2388" s="332"/>
      <c r="B2388" s="332"/>
      <c r="C2388" s="332"/>
      <c r="D2388" s="332"/>
      <c r="E2388" s="332"/>
      <c r="F2388" s="333"/>
      <c r="G2388" s="335"/>
      <c r="H2388" s="334"/>
      <c r="I2388" s="389" t="str">
        <f>IFERROR(Table2[[#This Row],[Total private allowed amount for facility inpatient and outpatient services ($ millions) (required)]]/Table2[[#This Row],[Simulated Medicare allowed amount for facility inpatient and outpatient services ($ millions) (required)]],"")</f>
        <v/>
      </c>
    </row>
    <row r="2389" spans="1:9">
      <c r="A2389" s="332"/>
      <c r="B2389" s="332"/>
      <c r="C2389" s="332"/>
      <c r="D2389" s="332"/>
      <c r="E2389" s="332"/>
      <c r="F2389" s="333"/>
      <c r="G2389" s="334"/>
      <c r="H2389" s="334"/>
      <c r="I2389" s="389" t="str">
        <f>IFERROR(Table2[[#This Row],[Total private allowed amount for facility inpatient and outpatient services ($ millions) (required)]]/Table2[[#This Row],[Simulated Medicare allowed amount for facility inpatient and outpatient services ($ millions) (required)]],"")</f>
        <v/>
      </c>
    </row>
    <row r="2390" spans="1:9">
      <c r="A2390" s="332"/>
      <c r="B2390" s="332"/>
      <c r="C2390" s="332"/>
      <c r="D2390" s="332"/>
      <c r="E2390" s="332"/>
      <c r="F2390" s="333"/>
      <c r="G2390" s="334"/>
      <c r="H2390" s="334"/>
      <c r="I2390" s="389" t="str">
        <f>IFERROR(Table2[[#This Row],[Total private allowed amount for facility inpatient and outpatient services ($ millions) (required)]]/Table2[[#This Row],[Simulated Medicare allowed amount for facility inpatient and outpatient services ($ millions) (required)]],"")</f>
        <v/>
      </c>
    </row>
    <row r="2391" spans="1:9">
      <c r="A2391" s="332"/>
      <c r="B2391" s="332"/>
      <c r="C2391" s="332"/>
      <c r="D2391" s="332"/>
      <c r="E2391" s="332"/>
      <c r="F2391" s="333"/>
      <c r="G2391" s="335"/>
      <c r="H2391" s="334"/>
      <c r="I2391" s="389" t="str">
        <f>IFERROR(Table2[[#This Row],[Total private allowed amount for facility inpatient and outpatient services ($ millions) (required)]]/Table2[[#This Row],[Simulated Medicare allowed amount for facility inpatient and outpatient services ($ millions) (required)]],"")</f>
        <v/>
      </c>
    </row>
    <row r="2392" spans="1:9">
      <c r="A2392" s="332"/>
      <c r="B2392" s="332"/>
      <c r="C2392" s="332"/>
      <c r="D2392" s="332"/>
      <c r="E2392" s="332"/>
      <c r="F2392" s="333"/>
      <c r="G2392" s="334"/>
      <c r="H2392" s="334"/>
      <c r="I2392" s="389" t="str">
        <f>IFERROR(Table2[[#This Row],[Total private allowed amount for facility inpatient and outpatient services ($ millions) (required)]]/Table2[[#This Row],[Simulated Medicare allowed amount for facility inpatient and outpatient services ($ millions) (required)]],"")</f>
        <v/>
      </c>
    </row>
    <row r="2393" spans="1:9">
      <c r="A2393" s="332"/>
      <c r="B2393" s="332"/>
      <c r="C2393" s="332"/>
      <c r="D2393" s="332"/>
      <c r="E2393" s="332"/>
      <c r="F2393" s="333"/>
      <c r="G2393" s="334"/>
      <c r="H2393" s="334"/>
      <c r="I2393" s="389" t="str">
        <f>IFERROR(Table2[[#This Row],[Total private allowed amount for facility inpatient and outpatient services ($ millions) (required)]]/Table2[[#This Row],[Simulated Medicare allowed amount for facility inpatient and outpatient services ($ millions) (required)]],"")</f>
        <v/>
      </c>
    </row>
    <row r="2394" spans="1:9">
      <c r="A2394" s="332"/>
      <c r="B2394" s="332"/>
      <c r="C2394" s="332"/>
      <c r="D2394" s="332"/>
      <c r="E2394" s="332"/>
      <c r="F2394" s="333"/>
      <c r="G2394" s="335"/>
      <c r="H2394" s="334"/>
      <c r="I2394" s="389" t="str">
        <f>IFERROR(Table2[[#This Row],[Total private allowed amount for facility inpatient and outpatient services ($ millions) (required)]]/Table2[[#This Row],[Simulated Medicare allowed amount for facility inpatient and outpatient services ($ millions) (required)]],"")</f>
        <v/>
      </c>
    </row>
    <row r="2395" spans="1:9">
      <c r="A2395" s="332"/>
      <c r="B2395" s="332"/>
      <c r="C2395" s="332"/>
      <c r="D2395" s="332"/>
      <c r="E2395" s="332"/>
      <c r="F2395" s="333"/>
      <c r="G2395" s="334"/>
      <c r="H2395" s="334"/>
      <c r="I2395" s="389" t="str">
        <f>IFERROR(Table2[[#This Row],[Total private allowed amount for facility inpatient and outpatient services ($ millions) (required)]]/Table2[[#This Row],[Simulated Medicare allowed amount for facility inpatient and outpatient services ($ millions) (required)]],"")</f>
        <v/>
      </c>
    </row>
    <row r="2396" spans="1:9">
      <c r="A2396" s="332"/>
      <c r="B2396" s="332"/>
      <c r="C2396" s="332"/>
      <c r="D2396" s="332"/>
      <c r="E2396" s="332"/>
      <c r="F2396" s="333"/>
      <c r="G2396" s="334"/>
      <c r="H2396" s="334"/>
      <c r="I2396" s="389" t="str">
        <f>IFERROR(Table2[[#This Row],[Total private allowed amount for facility inpatient and outpatient services ($ millions) (required)]]/Table2[[#This Row],[Simulated Medicare allowed amount for facility inpatient and outpatient services ($ millions) (required)]],"")</f>
        <v/>
      </c>
    </row>
    <row r="2397" spans="1:9">
      <c r="A2397" s="332"/>
      <c r="B2397" s="332"/>
      <c r="C2397" s="332"/>
      <c r="D2397" s="332"/>
      <c r="E2397" s="332"/>
      <c r="F2397" s="333"/>
      <c r="G2397" s="335"/>
      <c r="H2397" s="334"/>
      <c r="I2397" s="389" t="str">
        <f>IFERROR(Table2[[#This Row],[Total private allowed amount for facility inpatient and outpatient services ($ millions) (required)]]/Table2[[#This Row],[Simulated Medicare allowed amount for facility inpatient and outpatient services ($ millions) (required)]],"")</f>
        <v/>
      </c>
    </row>
    <row r="2398" spans="1:9">
      <c r="A2398" s="332"/>
      <c r="B2398" s="332"/>
      <c r="C2398" s="332"/>
      <c r="D2398" s="332"/>
      <c r="E2398" s="332"/>
      <c r="F2398" s="333"/>
      <c r="G2398" s="334"/>
      <c r="H2398" s="334"/>
      <c r="I2398" s="389" t="str">
        <f>IFERROR(Table2[[#This Row],[Total private allowed amount for facility inpatient and outpatient services ($ millions) (required)]]/Table2[[#This Row],[Simulated Medicare allowed amount for facility inpatient and outpatient services ($ millions) (required)]],"")</f>
        <v/>
      </c>
    </row>
    <row r="2399" spans="1:9">
      <c r="A2399" s="332"/>
      <c r="B2399" s="332"/>
      <c r="C2399" s="332"/>
      <c r="D2399" s="332"/>
      <c r="E2399" s="332"/>
      <c r="F2399" s="333"/>
      <c r="G2399" s="335"/>
      <c r="H2399" s="334"/>
      <c r="I2399" s="389" t="str">
        <f>IFERROR(Table2[[#This Row],[Total private allowed amount for facility inpatient and outpatient services ($ millions) (required)]]/Table2[[#This Row],[Simulated Medicare allowed amount for facility inpatient and outpatient services ($ millions) (required)]],"")</f>
        <v/>
      </c>
    </row>
    <row r="2400" spans="1:9">
      <c r="A2400" s="332"/>
      <c r="B2400" s="332"/>
      <c r="C2400" s="332"/>
      <c r="D2400" s="332"/>
      <c r="E2400" s="332"/>
      <c r="F2400" s="333"/>
      <c r="G2400" s="334"/>
      <c r="H2400" s="334"/>
      <c r="I2400" s="389" t="str">
        <f>IFERROR(Table2[[#This Row],[Total private allowed amount for facility inpatient and outpatient services ($ millions) (required)]]/Table2[[#This Row],[Simulated Medicare allowed amount for facility inpatient and outpatient services ($ millions) (required)]],"")</f>
        <v/>
      </c>
    </row>
    <row r="2401" spans="1:9">
      <c r="A2401" s="332"/>
      <c r="B2401" s="332"/>
      <c r="C2401" s="332"/>
      <c r="D2401" s="332"/>
      <c r="E2401" s="332"/>
      <c r="F2401" s="333"/>
      <c r="G2401" s="334"/>
      <c r="H2401" s="334"/>
      <c r="I2401" s="389" t="str">
        <f>IFERROR(Table2[[#This Row],[Total private allowed amount for facility inpatient and outpatient services ($ millions) (required)]]/Table2[[#This Row],[Simulated Medicare allowed amount for facility inpatient and outpatient services ($ millions) (required)]],"")</f>
        <v/>
      </c>
    </row>
    <row r="2402" spans="1:9">
      <c r="A2402" s="332"/>
      <c r="B2402" s="332"/>
      <c r="C2402" s="332"/>
      <c r="D2402" s="332"/>
      <c r="E2402" s="332"/>
      <c r="F2402" s="333"/>
      <c r="G2402" s="334"/>
      <c r="H2402" s="335"/>
      <c r="I2402" s="389" t="str">
        <f>IFERROR(Table2[[#This Row],[Total private allowed amount for facility inpatient and outpatient services ($ millions) (required)]]/Table2[[#This Row],[Simulated Medicare allowed amount for facility inpatient and outpatient services ($ millions) (required)]],"")</f>
        <v/>
      </c>
    </row>
    <row r="2403" spans="1:9">
      <c r="A2403" s="332"/>
      <c r="B2403" s="332"/>
      <c r="C2403" s="332"/>
      <c r="D2403" s="332"/>
      <c r="E2403" s="332"/>
      <c r="F2403" s="333"/>
      <c r="G2403" s="334"/>
      <c r="H2403" s="334"/>
      <c r="I2403" s="389" t="str">
        <f>IFERROR(Table2[[#This Row],[Total private allowed amount for facility inpatient and outpatient services ($ millions) (required)]]/Table2[[#This Row],[Simulated Medicare allowed amount for facility inpatient and outpatient services ($ millions) (required)]],"")</f>
        <v/>
      </c>
    </row>
    <row r="2404" spans="1:9">
      <c r="A2404" s="332"/>
      <c r="B2404" s="332"/>
      <c r="C2404" s="332"/>
      <c r="D2404" s="332"/>
      <c r="E2404" s="332"/>
      <c r="F2404" s="333"/>
      <c r="G2404" s="334"/>
      <c r="H2404" s="335"/>
      <c r="I2404" s="389" t="str">
        <f>IFERROR(Table2[[#This Row],[Total private allowed amount for facility inpatient and outpatient services ($ millions) (required)]]/Table2[[#This Row],[Simulated Medicare allowed amount for facility inpatient and outpatient services ($ millions) (required)]],"")</f>
        <v/>
      </c>
    </row>
    <row r="2405" spans="1:9">
      <c r="A2405" s="332"/>
      <c r="B2405" s="332"/>
      <c r="C2405" s="332"/>
      <c r="D2405" s="332"/>
      <c r="E2405" s="332"/>
      <c r="F2405" s="333"/>
      <c r="G2405" s="334"/>
      <c r="H2405" s="334"/>
      <c r="I2405" s="389" t="str">
        <f>IFERROR(Table2[[#This Row],[Total private allowed amount for facility inpatient and outpatient services ($ millions) (required)]]/Table2[[#This Row],[Simulated Medicare allowed amount for facility inpatient and outpatient services ($ millions) (required)]],"")</f>
        <v/>
      </c>
    </row>
    <row r="2406" spans="1:9">
      <c r="A2406" s="332"/>
      <c r="B2406" s="332"/>
      <c r="C2406" s="332"/>
      <c r="D2406" s="332"/>
      <c r="E2406" s="332"/>
      <c r="F2406" s="333"/>
      <c r="G2406" s="334"/>
      <c r="H2406" s="334"/>
      <c r="I2406" s="389" t="str">
        <f>IFERROR(Table2[[#This Row],[Total private allowed amount for facility inpatient and outpatient services ($ millions) (required)]]/Table2[[#This Row],[Simulated Medicare allowed amount for facility inpatient and outpatient services ($ millions) (required)]],"")</f>
        <v/>
      </c>
    </row>
    <row r="2407" spans="1:9">
      <c r="A2407" s="332"/>
      <c r="B2407" s="332"/>
      <c r="C2407" s="332"/>
      <c r="D2407" s="332"/>
      <c r="E2407" s="332"/>
      <c r="F2407" s="333"/>
      <c r="G2407" s="334"/>
      <c r="H2407" s="334"/>
      <c r="I2407" s="389" t="str">
        <f>IFERROR(Table2[[#This Row],[Total private allowed amount for facility inpatient and outpatient services ($ millions) (required)]]/Table2[[#This Row],[Simulated Medicare allowed amount for facility inpatient and outpatient services ($ millions) (required)]],"")</f>
        <v/>
      </c>
    </row>
    <row r="2408" spans="1:9">
      <c r="A2408" s="332"/>
      <c r="B2408" s="332"/>
      <c r="C2408" s="332"/>
      <c r="D2408" s="332"/>
      <c r="E2408" s="332"/>
      <c r="F2408" s="333"/>
      <c r="G2408" s="334"/>
      <c r="H2408" s="334"/>
      <c r="I2408" s="389" t="str">
        <f>IFERROR(Table2[[#This Row],[Total private allowed amount for facility inpatient and outpatient services ($ millions) (required)]]/Table2[[#This Row],[Simulated Medicare allowed amount for facility inpatient and outpatient services ($ millions) (required)]],"")</f>
        <v/>
      </c>
    </row>
    <row r="2409" spans="1:9">
      <c r="A2409" s="332"/>
      <c r="B2409" s="332"/>
      <c r="C2409" s="332"/>
      <c r="D2409" s="332"/>
      <c r="E2409" s="332"/>
      <c r="F2409" s="333"/>
      <c r="G2409" s="334"/>
      <c r="H2409" s="334"/>
      <c r="I2409" s="389" t="str">
        <f>IFERROR(Table2[[#This Row],[Total private allowed amount for facility inpatient and outpatient services ($ millions) (required)]]/Table2[[#This Row],[Simulated Medicare allowed amount for facility inpatient and outpatient services ($ millions) (required)]],"")</f>
        <v/>
      </c>
    </row>
    <row r="2410" spans="1:9">
      <c r="A2410" s="332"/>
      <c r="B2410" s="332"/>
      <c r="C2410" s="332"/>
      <c r="D2410" s="332"/>
      <c r="E2410" s="332"/>
      <c r="F2410" s="333"/>
      <c r="G2410" s="334"/>
      <c r="H2410" s="334"/>
      <c r="I2410" s="389" t="str">
        <f>IFERROR(Table2[[#This Row],[Total private allowed amount for facility inpatient and outpatient services ($ millions) (required)]]/Table2[[#This Row],[Simulated Medicare allowed amount for facility inpatient and outpatient services ($ millions) (required)]],"")</f>
        <v/>
      </c>
    </row>
    <row r="2411" spans="1:9">
      <c r="A2411" s="332"/>
      <c r="B2411" s="332"/>
      <c r="C2411" s="332"/>
      <c r="D2411" s="332"/>
      <c r="E2411" s="332"/>
      <c r="F2411" s="333"/>
      <c r="G2411" s="334"/>
      <c r="H2411" s="334"/>
      <c r="I2411" s="389" t="str">
        <f>IFERROR(Table2[[#This Row],[Total private allowed amount for facility inpatient and outpatient services ($ millions) (required)]]/Table2[[#This Row],[Simulated Medicare allowed amount for facility inpatient and outpatient services ($ millions) (required)]],"")</f>
        <v/>
      </c>
    </row>
    <row r="2412" spans="1:9">
      <c r="A2412" s="332"/>
      <c r="B2412" s="332"/>
      <c r="C2412" s="332"/>
      <c r="D2412" s="332"/>
      <c r="E2412" s="332"/>
      <c r="F2412" s="333"/>
      <c r="G2412" s="335"/>
      <c r="H2412" s="334"/>
      <c r="I2412" s="389" t="str">
        <f>IFERROR(Table2[[#This Row],[Total private allowed amount for facility inpatient and outpatient services ($ millions) (required)]]/Table2[[#This Row],[Simulated Medicare allowed amount for facility inpatient and outpatient services ($ millions) (required)]],"")</f>
        <v/>
      </c>
    </row>
    <row r="2413" spans="1:9">
      <c r="A2413" s="332"/>
      <c r="B2413" s="332"/>
      <c r="C2413" s="332"/>
      <c r="D2413" s="332"/>
      <c r="E2413" s="332"/>
      <c r="F2413" s="333"/>
      <c r="G2413" s="335"/>
      <c r="H2413" s="334"/>
      <c r="I2413" s="389" t="str">
        <f>IFERROR(Table2[[#This Row],[Total private allowed amount for facility inpatient and outpatient services ($ millions) (required)]]/Table2[[#This Row],[Simulated Medicare allowed amount for facility inpatient and outpatient services ($ millions) (required)]],"")</f>
        <v/>
      </c>
    </row>
    <row r="2414" spans="1:9">
      <c r="A2414" s="332"/>
      <c r="B2414" s="332"/>
      <c r="C2414" s="332"/>
      <c r="D2414" s="332"/>
      <c r="E2414" s="332"/>
      <c r="F2414" s="333"/>
      <c r="G2414" s="334"/>
      <c r="H2414" s="334"/>
      <c r="I2414" s="389" t="str">
        <f>IFERROR(Table2[[#This Row],[Total private allowed amount for facility inpatient and outpatient services ($ millions) (required)]]/Table2[[#This Row],[Simulated Medicare allowed amount for facility inpatient and outpatient services ($ millions) (required)]],"")</f>
        <v/>
      </c>
    </row>
    <row r="2415" spans="1:9">
      <c r="A2415" s="332"/>
      <c r="B2415" s="332"/>
      <c r="C2415" s="332"/>
      <c r="D2415" s="332"/>
      <c r="E2415" s="332"/>
      <c r="F2415" s="333"/>
      <c r="G2415" s="334"/>
      <c r="H2415" s="334"/>
      <c r="I2415" s="389" t="str">
        <f>IFERROR(Table2[[#This Row],[Total private allowed amount for facility inpatient and outpatient services ($ millions) (required)]]/Table2[[#This Row],[Simulated Medicare allowed amount for facility inpatient and outpatient services ($ millions) (required)]],"")</f>
        <v/>
      </c>
    </row>
    <row r="2416" spans="1:9">
      <c r="A2416" s="332"/>
      <c r="B2416" s="332"/>
      <c r="C2416" s="332"/>
      <c r="D2416" s="332"/>
      <c r="E2416" s="332"/>
      <c r="F2416" s="333"/>
      <c r="G2416" s="334"/>
      <c r="H2416" s="334"/>
      <c r="I2416" s="389" t="str">
        <f>IFERROR(Table2[[#This Row],[Total private allowed amount for facility inpatient and outpatient services ($ millions) (required)]]/Table2[[#This Row],[Simulated Medicare allowed amount for facility inpatient and outpatient services ($ millions) (required)]],"")</f>
        <v/>
      </c>
    </row>
    <row r="2417" spans="1:9">
      <c r="A2417" s="332"/>
      <c r="B2417" s="332"/>
      <c r="C2417" s="332"/>
      <c r="D2417" s="332"/>
      <c r="E2417" s="332"/>
      <c r="F2417" s="333"/>
      <c r="G2417" s="334"/>
      <c r="H2417" s="334"/>
      <c r="I2417" s="389" t="str">
        <f>IFERROR(Table2[[#This Row],[Total private allowed amount for facility inpatient and outpatient services ($ millions) (required)]]/Table2[[#This Row],[Simulated Medicare allowed amount for facility inpatient and outpatient services ($ millions) (required)]],"")</f>
        <v/>
      </c>
    </row>
    <row r="2418" spans="1:9">
      <c r="A2418" s="332"/>
      <c r="B2418" s="332"/>
      <c r="C2418" s="332"/>
      <c r="D2418" s="332"/>
      <c r="E2418" s="332"/>
      <c r="F2418" s="333"/>
      <c r="G2418" s="334"/>
      <c r="H2418" s="334"/>
      <c r="I2418" s="389" t="str">
        <f>IFERROR(Table2[[#This Row],[Total private allowed amount for facility inpatient and outpatient services ($ millions) (required)]]/Table2[[#This Row],[Simulated Medicare allowed amount for facility inpatient and outpatient services ($ millions) (required)]],"")</f>
        <v/>
      </c>
    </row>
    <row r="2419" spans="1:9">
      <c r="A2419" s="332"/>
      <c r="B2419" s="332"/>
      <c r="C2419" s="332"/>
      <c r="D2419" s="332"/>
      <c r="E2419" s="332"/>
      <c r="F2419" s="333"/>
      <c r="G2419" s="334"/>
      <c r="H2419" s="334"/>
      <c r="I2419" s="389" t="str">
        <f>IFERROR(Table2[[#This Row],[Total private allowed amount for facility inpatient and outpatient services ($ millions) (required)]]/Table2[[#This Row],[Simulated Medicare allowed amount for facility inpatient and outpatient services ($ millions) (required)]],"")</f>
        <v/>
      </c>
    </row>
    <row r="2420" spans="1:9">
      <c r="A2420" s="332"/>
      <c r="B2420" s="332"/>
      <c r="C2420" s="332"/>
      <c r="D2420" s="332"/>
      <c r="E2420" s="332"/>
      <c r="F2420" s="333"/>
      <c r="G2420" s="334"/>
      <c r="H2420" s="334"/>
      <c r="I2420" s="389" t="str">
        <f>IFERROR(Table2[[#This Row],[Total private allowed amount for facility inpatient and outpatient services ($ millions) (required)]]/Table2[[#This Row],[Simulated Medicare allowed amount for facility inpatient and outpatient services ($ millions) (required)]],"")</f>
        <v/>
      </c>
    </row>
    <row r="2421" spans="1:9">
      <c r="A2421" s="332"/>
      <c r="B2421" s="332"/>
      <c r="C2421" s="332"/>
      <c r="D2421" s="332"/>
      <c r="E2421" s="332"/>
      <c r="F2421" s="333"/>
      <c r="G2421" s="334"/>
      <c r="H2421" s="334"/>
      <c r="I2421" s="389" t="str">
        <f>IFERROR(Table2[[#This Row],[Total private allowed amount for facility inpatient and outpatient services ($ millions) (required)]]/Table2[[#This Row],[Simulated Medicare allowed amount for facility inpatient and outpatient services ($ millions) (required)]],"")</f>
        <v/>
      </c>
    </row>
    <row r="2422" spans="1:9">
      <c r="A2422" s="332"/>
      <c r="B2422" s="332"/>
      <c r="C2422" s="332"/>
      <c r="D2422" s="332"/>
      <c r="E2422" s="332"/>
      <c r="F2422" s="333"/>
      <c r="G2422" s="334"/>
      <c r="H2422" s="334"/>
      <c r="I2422" s="389" t="str">
        <f>IFERROR(Table2[[#This Row],[Total private allowed amount for facility inpatient and outpatient services ($ millions) (required)]]/Table2[[#This Row],[Simulated Medicare allowed amount for facility inpatient and outpatient services ($ millions) (required)]],"")</f>
        <v/>
      </c>
    </row>
    <row r="2423" spans="1:9">
      <c r="A2423" s="332"/>
      <c r="B2423" s="332"/>
      <c r="C2423" s="332"/>
      <c r="D2423" s="332"/>
      <c r="E2423" s="332"/>
      <c r="F2423" s="333"/>
      <c r="G2423" s="334"/>
      <c r="H2423" s="334"/>
      <c r="I2423" s="389" t="str">
        <f>IFERROR(Table2[[#This Row],[Total private allowed amount for facility inpatient and outpatient services ($ millions) (required)]]/Table2[[#This Row],[Simulated Medicare allowed amount for facility inpatient and outpatient services ($ millions) (required)]],"")</f>
        <v/>
      </c>
    </row>
    <row r="2424" spans="1:9">
      <c r="A2424" s="332"/>
      <c r="B2424" s="332"/>
      <c r="C2424" s="332"/>
      <c r="D2424" s="332"/>
      <c r="E2424" s="332"/>
      <c r="F2424" s="333"/>
      <c r="G2424" s="334"/>
      <c r="H2424" s="334"/>
      <c r="I2424" s="389" t="str">
        <f>IFERROR(Table2[[#This Row],[Total private allowed amount for facility inpatient and outpatient services ($ millions) (required)]]/Table2[[#This Row],[Simulated Medicare allowed amount for facility inpatient and outpatient services ($ millions) (required)]],"")</f>
        <v/>
      </c>
    </row>
    <row r="2425" spans="1:9">
      <c r="A2425" s="332"/>
      <c r="B2425" s="332"/>
      <c r="C2425" s="332"/>
      <c r="D2425" s="332"/>
      <c r="E2425" s="332"/>
      <c r="F2425" s="333"/>
      <c r="G2425" s="334"/>
      <c r="H2425" s="334"/>
      <c r="I2425" s="389" t="str">
        <f>IFERROR(Table2[[#This Row],[Total private allowed amount for facility inpatient and outpatient services ($ millions) (required)]]/Table2[[#This Row],[Simulated Medicare allowed amount for facility inpatient and outpatient services ($ millions) (required)]],"")</f>
        <v/>
      </c>
    </row>
    <row r="2426" spans="1:9">
      <c r="A2426" s="332"/>
      <c r="B2426" s="332"/>
      <c r="C2426" s="332"/>
      <c r="D2426" s="332"/>
      <c r="E2426" s="332"/>
      <c r="F2426" s="333"/>
      <c r="G2426" s="334"/>
      <c r="H2426" s="334"/>
      <c r="I2426" s="389" t="str">
        <f>IFERROR(Table2[[#This Row],[Total private allowed amount for facility inpatient and outpatient services ($ millions) (required)]]/Table2[[#This Row],[Simulated Medicare allowed amount for facility inpatient and outpatient services ($ millions) (required)]],"")</f>
        <v/>
      </c>
    </row>
    <row r="2427" spans="1:9">
      <c r="A2427" s="332"/>
      <c r="B2427" s="332"/>
      <c r="C2427" s="332"/>
      <c r="D2427" s="332"/>
      <c r="E2427" s="332"/>
      <c r="F2427" s="333"/>
      <c r="G2427" s="334"/>
      <c r="H2427" s="334"/>
      <c r="I2427" s="389" t="str">
        <f>IFERROR(Table2[[#This Row],[Total private allowed amount for facility inpatient and outpatient services ($ millions) (required)]]/Table2[[#This Row],[Simulated Medicare allowed amount for facility inpatient and outpatient services ($ millions) (required)]],"")</f>
        <v/>
      </c>
    </row>
    <row r="2428" spans="1:9">
      <c r="A2428" s="332"/>
      <c r="B2428" s="332"/>
      <c r="C2428" s="332"/>
      <c r="D2428" s="332"/>
      <c r="E2428" s="332"/>
      <c r="F2428" s="333"/>
      <c r="G2428" s="334"/>
      <c r="H2428" s="334"/>
      <c r="I2428" s="389" t="str">
        <f>IFERROR(Table2[[#This Row],[Total private allowed amount for facility inpatient and outpatient services ($ millions) (required)]]/Table2[[#This Row],[Simulated Medicare allowed amount for facility inpatient and outpatient services ($ millions) (required)]],"")</f>
        <v/>
      </c>
    </row>
    <row r="2429" spans="1:9">
      <c r="A2429" s="332"/>
      <c r="B2429" s="332"/>
      <c r="C2429" s="332"/>
      <c r="D2429" s="332"/>
      <c r="E2429" s="332"/>
      <c r="F2429" s="333"/>
      <c r="G2429" s="334"/>
      <c r="H2429" s="335"/>
      <c r="I2429" s="389" t="str">
        <f>IFERROR(Table2[[#This Row],[Total private allowed amount for facility inpatient and outpatient services ($ millions) (required)]]/Table2[[#This Row],[Simulated Medicare allowed amount for facility inpatient and outpatient services ($ millions) (required)]],"")</f>
        <v/>
      </c>
    </row>
    <row r="2430" spans="1:9">
      <c r="A2430" s="332"/>
      <c r="B2430" s="332"/>
      <c r="C2430" s="332"/>
      <c r="D2430" s="332"/>
      <c r="E2430" s="332"/>
      <c r="F2430" s="333"/>
      <c r="G2430" s="334"/>
      <c r="H2430" s="334"/>
      <c r="I2430" s="389" t="str">
        <f>IFERROR(Table2[[#This Row],[Total private allowed amount for facility inpatient and outpatient services ($ millions) (required)]]/Table2[[#This Row],[Simulated Medicare allowed amount for facility inpatient and outpatient services ($ millions) (required)]],"")</f>
        <v/>
      </c>
    </row>
    <row r="2431" spans="1:9">
      <c r="A2431" s="332"/>
      <c r="B2431" s="332"/>
      <c r="C2431" s="332"/>
      <c r="D2431" s="332"/>
      <c r="E2431" s="332"/>
      <c r="F2431" s="333"/>
      <c r="G2431" s="334"/>
      <c r="H2431" s="334"/>
      <c r="I2431" s="389" t="str">
        <f>IFERROR(Table2[[#This Row],[Total private allowed amount for facility inpatient and outpatient services ($ millions) (required)]]/Table2[[#This Row],[Simulated Medicare allowed amount for facility inpatient and outpatient services ($ millions) (required)]],"")</f>
        <v/>
      </c>
    </row>
    <row r="2432" spans="1:9">
      <c r="A2432" s="332"/>
      <c r="B2432" s="332"/>
      <c r="C2432" s="332"/>
      <c r="D2432" s="332"/>
      <c r="E2432" s="332"/>
      <c r="F2432" s="333"/>
      <c r="G2432" s="334"/>
      <c r="H2432" s="334"/>
      <c r="I2432" s="389" t="str">
        <f>IFERROR(Table2[[#This Row],[Total private allowed amount for facility inpatient and outpatient services ($ millions) (required)]]/Table2[[#This Row],[Simulated Medicare allowed amount for facility inpatient and outpatient services ($ millions) (required)]],"")</f>
        <v/>
      </c>
    </row>
    <row r="2433" spans="1:9">
      <c r="A2433" s="332"/>
      <c r="B2433" s="332"/>
      <c r="C2433" s="332"/>
      <c r="D2433" s="332"/>
      <c r="E2433" s="332"/>
      <c r="F2433" s="333"/>
      <c r="G2433" s="334"/>
      <c r="H2433" s="334"/>
      <c r="I2433" s="389" t="str">
        <f>IFERROR(Table2[[#This Row],[Total private allowed amount for facility inpatient and outpatient services ($ millions) (required)]]/Table2[[#This Row],[Simulated Medicare allowed amount for facility inpatient and outpatient services ($ millions) (required)]],"")</f>
        <v/>
      </c>
    </row>
    <row r="2434" spans="1:9">
      <c r="A2434" s="332"/>
      <c r="B2434" s="332"/>
      <c r="C2434" s="332"/>
      <c r="D2434" s="332"/>
      <c r="E2434" s="332"/>
      <c r="F2434" s="333"/>
      <c r="G2434" s="334"/>
      <c r="H2434" s="334"/>
      <c r="I2434" s="389" t="str">
        <f>IFERROR(Table2[[#This Row],[Total private allowed amount for facility inpatient and outpatient services ($ millions) (required)]]/Table2[[#This Row],[Simulated Medicare allowed amount for facility inpatient and outpatient services ($ millions) (required)]],"")</f>
        <v/>
      </c>
    </row>
    <row r="2435" spans="1:9">
      <c r="A2435" s="332"/>
      <c r="B2435" s="332"/>
      <c r="C2435" s="332"/>
      <c r="D2435" s="332"/>
      <c r="E2435" s="332"/>
      <c r="F2435" s="333"/>
      <c r="G2435" s="334"/>
      <c r="H2435" s="334"/>
      <c r="I2435" s="389" t="str">
        <f>IFERROR(Table2[[#This Row],[Total private allowed amount for facility inpatient and outpatient services ($ millions) (required)]]/Table2[[#This Row],[Simulated Medicare allowed amount for facility inpatient and outpatient services ($ millions) (required)]],"")</f>
        <v/>
      </c>
    </row>
    <row r="2436" spans="1:9">
      <c r="A2436" s="332"/>
      <c r="B2436" s="332"/>
      <c r="C2436" s="332"/>
      <c r="D2436" s="332"/>
      <c r="E2436" s="332"/>
      <c r="F2436" s="333"/>
      <c r="G2436" s="334"/>
      <c r="H2436" s="334"/>
      <c r="I2436" s="389" t="str">
        <f>IFERROR(Table2[[#This Row],[Total private allowed amount for facility inpatient and outpatient services ($ millions) (required)]]/Table2[[#This Row],[Simulated Medicare allowed amount for facility inpatient and outpatient services ($ millions) (required)]],"")</f>
        <v/>
      </c>
    </row>
    <row r="2437" spans="1:9">
      <c r="A2437" s="332"/>
      <c r="B2437" s="332"/>
      <c r="C2437" s="332"/>
      <c r="D2437" s="332"/>
      <c r="E2437" s="332"/>
      <c r="F2437" s="333"/>
      <c r="G2437" s="334"/>
      <c r="H2437" s="335"/>
      <c r="I2437" s="389" t="str">
        <f>IFERROR(Table2[[#This Row],[Total private allowed amount for facility inpatient and outpatient services ($ millions) (required)]]/Table2[[#This Row],[Simulated Medicare allowed amount for facility inpatient and outpatient services ($ millions) (required)]],"")</f>
        <v/>
      </c>
    </row>
    <row r="2438" spans="1:9">
      <c r="A2438" s="332"/>
      <c r="B2438" s="332"/>
      <c r="C2438" s="332"/>
      <c r="D2438" s="332"/>
      <c r="E2438" s="332"/>
      <c r="F2438" s="333"/>
      <c r="G2438" s="334"/>
      <c r="H2438" s="334"/>
      <c r="I2438" s="389" t="str">
        <f>IFERROR(Table2[[#This Row],[Total private allowed amount for facility inpatient and outpatient services ($ millions) (required)]]/Table2[[#This Row],[Simulated Medicare allowed amount for facility inpatient and outpatient services ($ millions) (required)]],"")</f>
        <v/>
      </c>
    </row>
    <row r="2439" spans="1:9">
      <c r="A2439" s="332"/>
      <c r="B2439" s="332"/>
      <c r="C2439" s="332"/>
      <c r="D2439" s="332"/>
      <c r="E2439" s="332"/>
      <c r="F2439" s="333"/>
      <c r="G2439" s="335"/>
      <c r="H2439" s="334"/>
      <c r="I2439" s="389" t="str">
        <f>IFERROR(Table2[[#This Row],[Total private allowed amount for facility inpatient and outpatient services ($ millions) (required)]]/Table2[[#This Row],[Simulated Medicare allowed amount for facility inpatient and outpatient services ($ millions) (required)]],"")</f>
        <v/>
      </c>
    </row>
    <row r="2440" spans="1:9">
      <c r="A2440" s="332"/>
      <c r="B2440" s="332"/>
      <c r="C2440" s="332"/>
      <c r="D2440" s="332"/>
      <c r="E2440" s="332"/>
      <c r="F2440" s="333"/>
      <c r="G2440" s="334"/>
      <c r="H2440" s="334"/>
      <c r="I2440" s="389" t="str">
        <f>IFERROR(Table2[[#This Row],[Total private allowed amount for facility inpatient and outpatient services ($ millions) (required)]]/Table2[[#This Row],[Simulated Medicare allowed amount for facility inpatient and outpatient services ($ millions) (required)]],"")</f>
        <v/>
      </c>
    </row>
    <row r="2441" spans="1:9">
      <c r="A2441" s="332"/>
      <c r="B2441" s="332"/>
      <c r="C2441" s="332"/>
      <c r="D2441" s="332"/>
      <c r="E2441" s="332"/>
      <c r="F2441" s="333"/>
      <c r="G2441" s="334"/>
      <c r="H2441" s="334"/>
      <c r="I2441" s="389" t="str">
        <f>IFERROR(Table2[[#This Row],[Total private allowed amount for facility inpatient and outpatient services ($ millions) (required)]]/Table2[[#This Row],[Simulated Medicare allowed amount for facility inpatient and outpatient services ($ millions) (required)]],"")</f>
        <v/>
      </c>
    </row>
    <row r="2442" spans="1:9">
      <c r="A2442" s="332"/>
      <c r="B2442" s="332"/>
      <c r="C2442" s="332"/>
      <c r="D2442" s="332"/>
      <c r="E2442" s="332"/>
      <c r="F2442" s="333"/>
      <c r="G2442" s="334"/>
      <c r="H2442" s="334"/>
      <c r="I2442" s="389" t="str">
        <f>IFERROR(Table2[[#This Row],[Total private allowed amount for facility inpatient and outpatient services ($ millions) (required)]]/Table2[[#This Row],[Simulated Medicare allowed amount for facility inpatient and outpatient services ($ millions) (required)]],"")</f>
        <v/>
      </c>
    </row>
    <row r="2443" spans="1:9">
      <c r="A2443" s="332"/>
      <c r="B2443" s="332"/>
      <c r="C2443" s="332"/>
      <c r="D2443" s="332"/>
      <c r="E2443" s="332"/>
      <c r="F2443" s="333"/>
      <c r="G2443" s="334"/>
      <c r="H2443" s="334"/>
      <c r="I2443" s="389" t="str">
        <f>IFERROR(Table2[[#This Row],[Total private allowed amount for facility inpatient and outpatient services ($ millions) (required)]]/Table2[[#This Row],[Simulated Medicare allowed amount for facility inpatient and outpatient services ($ millions) (required)]],"")</f>
        <v/>
      </c>
    </row>
    <row r="2444" spans="1:9">
      <c r="A2444" s="332"/>
      <c r="B2444" s="332"/>
      <c r="C2444" s="332"/>
      <c r="D2444" s="332"/>
      <c r="E2444" s="332"/>
      <c r="F2444" s="333"/>
      <c r="G2444" s="334"/>
      <c r="H2444" s="334"/>
      <c r="I2444" s="389" t="str">
        <f>IFERROR(Table2[[#This Row],[Total private allowed amount for facility inpatient and outpatient services ($ millions) (required)]]/Table2[[#This Row],[Simulated Medicare allowed amount for facility inpatient and outpatient services ($ millions) (required)]],"")</f>
        <v/>
      </c>
    </row>
    <row r="2445" spans="1:9">
      <c r="A2445" s="332"/>
      <c r="B2445" s="332"/>
      <c r="C2445" s="332"/>
      <c r="D2445" s="332"/>
      <c r="E2445" s="332"/>
      <c r="F2445" s="333"/>
      <c r="G2445" s="336"/>
      <c r="H2445" s="336"/>
      <c r="I2445" s="389" t="str">
        <f>IFERROR(Table2[[#This Row],[Total private allowed amount for facility inpatient and outpatient services ($ millions) (required)]]/Table2[[#This Row],[Simulated Medicare allowed amount for facility inpatient and outpatient services ($ millions) (required)]],"")</f>
        <v/>
      </c>
    </row>
    <row r="2446" spans="1:9">
      <c r="A2446" s="332"/>
      <c r="B2446" s="332"/>
      <c r="C2446" s="332"/>
      <c r="D2446" s="332"/>
      <c r="E2446" s="332"/>
      <c r="F2446" s="333"/>
      <c r="G2446" s="335"/>
      <c r="H2446" s="334"/>
      <c r="I2446" s="389" t="str">
        <f>IFERROR(Table2[[#This Row],[Total private allowed amount for facility inpatient and outpatient services ($ millions) (required)]]/Table2[[#This Row],[Simulated Medicare allowed amount for facility inpatient and outpatient services ($ millions) (required)]],"")</f>
        <v/>
      </c>
    </row>
    <row r="2447" spans="1:9">
      <c r="A2447" s="332"/>
      <c r="B2447" s="332"/>
      <c r="C2447" s="332"/>
      <c r="D2447" s="332"/>
      <c r="E2447" s="332"/>
      <c r="F2447" s="333"/>
      <c r="G2447" s="334"/>
      <c r="H2447" s="334"/>
      <c r="I2447" s="389" t="str">
        <f>IFERROR(Table2[[#This Row],[Total private allowed amount for facility inpatient and outpatient services ($ millions) (required)]]/Table2[[#This Row],[Simulated Medicare allowed amount for facility inpatient and outpatient services ($ millions) (required)]],"")</f>
        <v/>
      </c>
    </row>
    <row r="2448" spans="1:9">
      <c r="A2448" s="332"/>
      <c r="B2448" s="332"/>
      <c r="C2448" s="332"/>
      <c r="D2448" s="332"/>
      <c r="E2448" s="332"/>
      <c r="F2448" s="333"/>
      <c r="G2448" s="336"/>
      <c r="H2448" s="336"/>
      <c r="I2448" s="389" t="str">
        <f>IFERROR(Table2[[#This Row],[Total private allowed amount for facility inpatient and outpatient services ($ millions) (required)]]/Table2[[#This Row],[Simulated Medicare allowed amount for facility inpatient and outpatient services ($ millions) (required)]],"")</f>
        <v/>
      </c>
    </row>
    <row r="2449" spans="1:9">
      <c r="A2449" s="332"/>
      <c r="B2449" s="332"/>
      <c r="C2449" s="332"/>
      <c r="D2449" s="332"/>
      <c r="E2449" s="332"/>
      <c r="F2449" s="333"/>
      <c r="G2449" s="334"/>
      <c r="H2449" s="334"/>
      <c r="I2449" s="389" t="str">
        <f>IFERROR(Table2[[#This Row],[Total private allowed amount for facility inpatient and outpatient services ($ millions) (required)]]/Table2[[#This Row],[Simulated Medicare allowed amount for facility inpatient and outpatient services ($ millions) (required)]],"")</f>
        <v/>
      </c>
    </row>
    <row r="2450" spans="1:9">
      <c r="A2450" s="332"/>
      <c r="B2450" s="332"/>
      <c r="C2450" s="332"/>
      <c r="D2450" s="332"/>
      <c r="E2450" s="332"/>
      <c r="F2450" s="333"/>
      <c r="G2450" s="335"/>
      <c r="H2450" s="335"/>
      <c r="I2450" s="389" t="str">
        <f>IFERROR(Table2[[#This Row],[Total private allowed amount for facility inpatient and outpatient services ($ millions) (required)]]/Table2[[#This Row],[Simulated Medicare allowed amount for facility inpatient and outpatient services ($ millions) (required)]],"")</f>
        <v/>
      </c>
    </row>
    <row r="2451" spans="1:9">
      <c r="A2451" s="332"/>
      <c r="B2451" s="332"/>
      <c r="C2451" s="332"/>
      <c r="D2451" s="332"/>
      <c r="E2451" s="332"/>
      <c r="F2451" s="333"/>
      <c r="G2451" s="336"/>
      <c r="H2451" s="336"/>
      <c r="I2451" s="389" t="str">
        <f>IFERROR(Table2[[#This Row],[Total private allowed amount for facility inpatient and outpatient services ($ millions) (required)]]/Table2[[#This Row],[Simulated Medicare allowed amount for facility inpatient and outpatient services ($ millions) (required)]],"")</f>
        <v/>
      </c>
    </row>
    <row r="2452" spans="1:9">
      <c r="A2452" s="332"/>
      <c r="B2452" s="332"/>
      <c r="C2452" s="332"/>
      <c r="D2452" s="332"/>
      <c r="E2452" s="332"/>
      <c r="F2452" s="333"/>
      <c r="G2452" s="334"/>
      <c r="H2452" s="334"/>
      <c r="I2452" s="389" t="str">
        <f>IFERROR(Table2[[#This Row],[Total private allowed amount for facility inpatient and outpatient services ($ millions) (required)]]/Table2[[#This Row],[Simulated Medicare allowed amount for facility inpatient and outpatient services ($ millions) (required)]],"")</f>
        <v/>
      </c>
    </row>
    <row r="2453" spans="1:9">
      <c r="A2453" s="332"/>
      <c r="B2453" s="332"/>
      <c r="C2453" s="332"/>
      <c r="D2453" s="332"/>
      <c r="E2453" s="332"/>
      <c r="F2453" s="333"/>
      <c r="G2453" s="336"/>
      <c r="H2453" s="336"/>
      <c r="I2453" s="389" t="str">
        <f>IFERROR(Table2[[#This Row],[Total private allowed amount for facility inpatient and outpatient services ($ millions) (required)]]/Table2[[#This Row],[Simulated Medicare allowed amount for facility inpatient and outpatient services ($ millions) (required)]],"")</f>
        <v/>
      </c>
    </row>
    <row r="2454" spans="1:9">
      <c r="A2454" s="332"/>
      <c r="B2454" s="332"/>
      <c r="C2454" s="332"/>
      <c r="D2454" s="332"/>
      <c r="E2454" s="332"/>
      <c r="F2454" s="333"/>
      <c r="G2454" s="334"/>
      <c r="H2454" s="334"/>
      <c r="I2454" s="389" t="str">
        <f>IFERROR(Table2[[#This Row],[Total private allowed amount for facility inpatient and outpatient services ($ millions) (required)]]/Table2[[#This Row],[Simulated Medicare allowed amount for facility inpatient and outpatient services ($ millions) (required)]],"")</f>
        <v/>
      </c>
    </row>
    <row r="2455" spans="1:9">
      <c r="A2455" s="332"/>
      <c r="B2455" s="332"/>
      <c r="C2455" s="332"/>
      <c r="D2455" s="332"/>
      <c r="E2455" s="332"/>
      <c r="F2455" s="333"/>
      <c r="G2455" s="334"/>
      <c r="H2455" s="334"/>
      <c r="I2455" s="389" t="str">
        <f>IFERROR(Table2[[#This Row],[Total private allowed amount for facility inpatient and outpatient services ($ millions) (required)]]/Table2[[#This Row],[Simulated Medicare allowed amount for facility inpatient and outpatient services ($ millions) (required)]],"")</f>
        <v/>
      </c>
    </row>
    <row r="2456" spans="1:9">
      <c r="A2456" s="332"/>
      <c r="B2456" s="332"/>
      <c r="C2456" s="332"/>
      <c r="D2456" s="332"/>
      <c r="E2456" s="332"/>
      <c r="F2456" s="333"/>
      <c r="G2456" s="334"/>
      <c r="H2456" s="334"/>
      <c r="I2456" s="389" t="str">
        <f>IFERROR(Table2[[#This Row],[Total private allowed amount for facility inpatient and outpatient services ($ millions) (required)]]/Table2[[#This Row],[Simulated Medicare allowed amount for facility inpatient and outpatient services ($ millions) (required)]],"")</f>
        <v/>
      </c>
    </row>
    <row r="2457" spans="1:9">
      <c r="A2457" s="332"/>
      <c r="B2457" s="332"/>
      <c r="C2457" s="332"/>
      <c r="D2457" s="332"/>
      <c r="E2457" s="332"/>
      <c r="F2457" s="333"/>
      <c r="G2457" s="334"/>
      <c r="H2457" s="334"/>
      <c r="I2457" s="389" t="str">
        <f>IFERROR(Table2[[#This Row],[Total private allowed amount for facility inpatient and outpatient services ($ millions) (required)]]/Table2[[#This Row],[Simulated Medicare allowed amount for facility inpatient and outpatient services ($ millions) (required)]],"")</f>
        <v/>
      </c>
    </row>
    <row r="2458" spans="1:9" hidden="1">
      <c r="A2458" s="50">
        <v>321300</v>
      </c>
      <c r="B2458" s="50" t="s">
        <v>1881</v>
      </c>
      <c r="C2458" s="50" t="s">
        <v>1882</v>
      </c>
      <c r="D2458" s="50" t="s">
        <v>1883</v>
      </c>
      <c r="E2458" s="50" t="s">
        <v>253</v>
      </c>
      <c r="F2458" s="51" t="s">
        <v>74</v>
      </c>
      <c r="G2458" s="52" t="s">
        <v>254</v>
      </c>
      <c r="H2458" s="52" t="s">
        <v>254</v>
      </c>
      <c r="I24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459" spans="1:9" hidden="1">
      <c r="A2459" s="50">
        <v>321301</v>
      </c>
      <c r="B2459" s="50" t="s">
        <v>1884</v>
      </c>
      <c r="C2459" s="50" t="s">
        <v>1885</v>
      </c>
      <c r="D2459" s="50" t="s">
        <v>1883</v>
      </c>
      <c r="E2459" s="50" t="s">
        <v>1886</v>
      </c>
      <c r="F2459" s="51" t="s">
        <v>74</v>
      </c>
      <c r="G2459" s="52" t="s">
        <v>254</v>
      </c>
      <c r="H2459" s="52" t="s">
        <v>254</v>
      </c>
      <c r="I24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460" spans="1:9" hidden="1">
      <c r="A2460" s="50">
        <v>321302</v>
      </c>
      <c r="B2460" s="50" t="s">
        <v>1887</v>
      </c>
      <c r="C2460" s="50" t="s">
        <v>1888</v>
      </c>
      <c r="D2460" s="50" t="s">
        <v>1883</v>
      </c>
      <c r="E2460" s="50" t="s">
        <v>1886</v>
      </c>
      <c r="F2460" s="51" t="s">
        <v>74</v>
      </c>
      <c r="G2460" s="52" t="s">
        <v>254</v>
      </c>
      <c r="H2460" s="52" t="s">
        <v>254</v>
      </c>
      <c r="I24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461" spans="1:9" hidden="1">
      <c r="A2461" s="50">
        <v>321304</v>
      </c>
      <c r="B2461" s="50" t="s">
        <v>1889</v>
      </c>
      <c r="C2461" s="50" t="s">
        <v>609</v>
      </c>
      <c r="D2461" s="50" t="s">
        <v>1883</v>
      </c>
      <c r="E2461" s="50" t="s">
        <v>522</v>
      </c>
      <c r="F2461" s="51" t="s">
        <v>74</v>
      </c>
      <c r="G2461" s="52" t="s">
        <v>254</v>
      </c>
      <c r="H2461" s="52" t="s">
        <v>254</v>
      </c>
      <c r="I24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462" spans="1:9" hidden="1">
      <c r="A2462" s="50">
        <v>321305</v>
      </c>
      <c r="B2462" s="50" t="s">
        <v>1890</v>
      </c>
      <c r="C2462" s="50" t="s">
        <v>1891</v>
      </c>
      <c r="D2462" s="50" t="s">
        <v>1883</v>
      </c>
      <c r="E2462" s="50" t="s">
        <v>253</v>
      </c>
      <c r="F2462" s="51" t="s">
        <v>74</v>
      </c>
      <c r="G2462" s="52" t="s">
        <v>254</v>
      </c>
      <c r="H2462" s="52" t="s">
        <v>254</v>
      </c>
      <c r="I24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463" spans="1:9" hidden="1">
      <c r="A2463" s="50">
        <v>321306</v>
      </c>
      <c r="B2463" s="50" t="s">
        <v>1892</v>
      </c>
      <c r="C2463" s="50" t="s">
        <v>1893</v>
      </c>
      <c r="D2463" s="50" t="s">
        <v>1883</v>
      </c>
      <c r="E2463" s="50" t="s">
        <v>1886</v>
      </c>
      <c r="F2463" s="51" t="s">
        <v>74</v>
      </c>
      <c r="G2463" s="53">
        <v>0.66</v>
      </c>
      <c r="H2463" s="53">
        <v>0.37</v>
      </c>
      <c r="I246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1.783783783783784</v>
      </c>
    </row>
    <row r="2464" spans="1:9" hidden="1">
      <c r="A2464" s="50">
        <v>321307</v>
      </c>
      <c r="B2464" s="50" t="s">
        <v>1894</v>
      </c>
      <c r="C2464" s="50" t="s">
        <v>1895</v>
      </c>
      <c r="D2464" s="50" t="s">
        <v>1883</v>
      </c>
      <c r="E2464" s="50" t="s">
        <v>253</v>
      </c>
      <c r="F2464" s="51" t="s">
        <v>74</v>
      </c>
      <c r="G2464" s="52" t="s">
        <v>254</v>
      </c>
      <c r="H2464" s="52" t="s">
        <v>254</v>
      </c>
      <c r="I24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465" spans="1:9" hidden="1">
      <c r="A2465" s="50">
        <v>321308</v>
      </c>
      <c r="B2465" s="50" t="s">
        <v>1896</v>
      </c>
      <c r="C2465" s="50" t="s">
        <v>1897</v>
      </c>
      <c r="D2465" s="50" t="s">
        <v>1883</v>
      </c>
      <c r="E2465" s="50" t="s">
        <v>494</v>
      </c>
      <c r="F2465" s="51" t="s">
        <v>74</v>
      </c>
      <c r="G2465" s="52" t="s">
        <v>254</v>
      </c>
      <c r="H2465" s="52" t="s">
        <v>254</v>
      </c>
      <c r="I24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466" spans="1:9" hidden="1">
      <c r="A2466" s="50">
        <v>321309</v>
      </c>
      <c r="B2466" s="50" t="s">
        <v>1898</v>
      </c>
      <c r="C2466" s="50" t="s">
        <v>1899</v>
      </c>
      <c r="D2466" s="50" t="s">
        <v>1883</v>
      </c>
      <c r="E2466" s="50" t="s">
        <v>494</v>
      </c>
      <c r="F2466" s="51" t="s">
        <v>74</v>
      </c>
      <c r="G2466" s="52" t="s">
        <v>254</v>
      </c>
      <c r="H2466" s="52" t="s">
        <v>254</v>
      </c>
      <c r="I24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467" spans="1:9" hidden="1">
      <c r="A2467" s="50">
        <v>321310</v>
      </c>
      <c r="B2467" s="50" t="s">
        <v>1900</v>
      </c>
      <c r="C2467" s="50" t="s">
        <v>1901</v>
      </c>
      <c r="D2467" s="50" t="s">
        <v>1883</v>
      </c>
      <c r="E2467" s="50" t="s">
        <v>494</v>
      </c>
      <c r="F2467" s="51" t="s">
        <v>74</v>
      </c>
      <c r="G2467" s="53">
        <v>1.61</v>
      </c>
      <c r="H2467" s="53">
        <v>1.02</v>
      </c>
      <c r="I246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1.5784313725490198</v>
      </c>
    </row>
    <row r="2468" spans="1:9">
      <c r="A2468" s="332"/>
      <c r="B2468" s="332"/>
      <c r="C2468" s="332"/>
      <c r="D2468" s="332"/>
      <c r="E2468" s="332"/>
      <c r="F2468" s="333"/>
      <c r="G2468" s="334"/>
      <c r="H2468" s="334"/>
      <c r="I2468" s="389" t="str">
        <f>IFERROR(Table2[[#This Row],[Total private allowed amount for facility inpatient and outpatient services ($ millions) (required)]]/Table2[[#This Row],[Simulated Medicare allowed amount for facility inpatient and outpatient services ($ millions) (required)]],"")</f>
        <v/>
      </c>
    </row>
    <row r="2469" spans="1:9">
      <c r="A2469" s="332"/>
      <c r="B2469" s="332"/>
      <c r="C2469" s="332"/>
      <c r="D2469" s="332"/>
      <c r="E2469" s="332"/>
      <c r="F2469" s="333"/>
      <c r="G2469" s="334"/>
      <c r="H2469" s="334"/>
      <c r="I2469" s="389" t="str">
        <f>IFERROR(Table2[[#This Row],[Total private allowed amount for facility inpatient and outpatient services ($ millions) (required)]]/Table2[[#This Row],[Simulated Medicare allowed amount for facility inpatient and outpatient services ($ millions) (required)]],"")</f>
        <v/>
      </c>
    </row>
    <row r="2470" spans="1:9">
      <c r="A2470" s="332"/>
      <c r="B2470" s="332"/>
      <c r="C2470" s="332"/>
      <c r="D2470" s="332"/>
      <c r="E2470" s="332"/>
      <c r="F2470" s="333"/>
      <c r="G2470" s="334"/>
      <c r="H2470" s="334"/>
      <c r="I2470" s="389" t="str">
        <f>IFERROR(Table2[[#This Row],[Total private allowed amount for facility inpatient and outpatient services ($ millions) (required)]]/Table2[[#This Row],[Simulated Medicare allowed amount for facility inpatient and outpatient services ($ millions) (required)]],"")</f>
        <v/>
      </c>
    </row>
    <row r="2471" spans="1:9">
      <c r="A2471" s="332"/>
      <c r="B2471" s="332"/>
      <c r="C2471" s="332"/>
      <c r="D2471" s="332"/>
      <c r="E2471" s="332"/>
      <c r="F2471" s="333"/>
      <c r="G2471" s="334"/>
      <c r="H2471" s="334"/>
      <c r="I2471" s="389" t="str">
        <f>IFERROR(Table2[[#This Row],[Total private allowed amount for facility inpatient and outpatient services ($ millions) (required)]]/Table2[[#This Row],[Simulated Medicare allowed amount for facility inpatient and outpatient services ($ millions) (required)]],"")</f>
        <v/>
      </c>
    </row>
    <row r="2472" spans="1:9">
      <c r="A2472" s="332"/>
      <c r="B2472" s="332"/>
      <c r="C2472" s="332"/>
      <c r="D2472" s="332"/>
      <c r="E2472" s="332"/>
      <c r="F2472" s="333"/>
      <c r="G2472" s="335"/>
      <c r="H2472" s="334"/>
      <c r="I2472" s="389" t="str">
        <f>IFERROR(Table2[[#This Row],[Total private allowed amount for facility inpatient and outpatient services ($ millions) (required)]]/Table2[[#This Row],[Simulated Medicare allowed amount for facility inpatient and outpatient services ($ millions) (required)]],"")</f>
        <v/>
      </c>
    </row>
    <row r="2473" spans="1:9">
      <c r="A2473" s="332"/>
      <c r="B2473" s="332"/>
      <c r="C2473" s="332"/>
      <c r="D2473" s="332"/>
      <c r="E2473" s="332"/>
      <c r="F2473" s="333"/>
      <c r="G2473" s="334"/>
      <c r="H2473" s="334"/>
      <c r="I2473" s="389" t="str">
        <f>IFERROR(Table2[[#This Row],[Total private allowed amount for facility inpatient and outpatient services ($ millions) (required)]]/Table2[[#This Row],[Simulated Medicare allowed amount for facility inpatient and outpatient services ($ millions) (required)]],"")</f>
        <v/>
      </c>
    </row>
    <row r="2474" spans="1:9">
      <c r="A2474" s="332"/>
      <c r="B2474" s="332"/>
      <c r="C2474" s="332"/>
      <c r="D2474" s="332"/>
      <c r="E2474" s="332"/>
      <c r="F2474" s="333"/>
      <c r="G2474" s="334"/>
      <c r="H2474" s="334"/>
      <c r="I2474" s="389" t="str">
        <f>IFERROR(Table2[[#This Row],[Total private allowed amount for facility inpatient and outpatient services ($ millions) (required)]]/Table2[[#This Row],[Simulated Medicare allowed amount for facility inpatient and outpatient services ($ millions) (required)]],"")</f>
        <v/>
      </c>
    </row>
    <row r="2475" spans="1:9">
      <c r="A2475" s="332"/>
      <c r="B2475" s="332"/>
      <c r="C2475" s="332"/>
      <c r="D2475" s="332"/>
      <c r="E2475" s="332"/>
      <c r="F2475" s="333"/>
      <c r="G2475" s="334"/>
      <c r="H2475" s="334"/>
      <c r="I2475" s="389" t="str">
        <f>IFERROR(Table2[[#This Row],[Total private allowed amount for facility inpatient and outpatient services ($ millions) (required)]]/Table2[[#This Row],[Simulated Medicare allowed amount for facility inpatient and outpatient services ($ millions) (required)]],"")</f>
        <v/>
      </c>
    </row>
    <row r="2476" spans="1:9">
      <c r="A2476" s="332"/>
      <c r="B2476" s="332"/>
      <c r="C2476" s="332"/>
      <c r="D2476" s="332"/>
      <c r="E2476" s="332"/>
      <c r="F2476" s="333"/>
      <c r="G2476" s="334"/>
      <c r="H2476" s="334"/>
      <c r="I2476" s="389" t="str">
        <f>IFERROR(Table2[[#This Row],[Total private allowed amount for facility inpatient and outpatient services ($ millions) (required)]]/Table2[[#This Row],[Simulated Medicare allowed amount for facility inpatient and outpatient services ($ millions) (required)]],"")</f>
        <v/>
      </c>
    </row>
    <row r="2477" spans="1:9">
      <c r="A2477" s="332"/>
      <c r="B2477" s="332"/>
      <c r="C2477" s="332"/>
      <c r="D2477" s="332"/>
      <c r="E2477" s="332"/>
      <c r="F2477" s="333"/>
      <c r="G2477" s="334"/>
      <c r="H2477" s="334"/>
      <c r="I2477" s="389" t="str">
        <f>IFERROR(Table2[[#This Row],[Total private allowed amount for facility inpatient and outpatient services ($ millions) (required)]]/Table2[[#This Row],[Simulated Medicare allowed amount for facility inpatient and outpatient services ($ millions) (required)]],"")</f>
        <v/>
      </c>
    </row>
    <row r="2478" spans="1:9">
      <c r="A2478" s="332"/>
      <c r="B2478" s="332"/>
      <c r="C2478" s="332"/>
      <c r="D2478" s="332"/>
      <c r="E2478" s="332"/>
      <c r="F2478" s="333"/>
      <c r="G2478" s="334"/>
      <c r="H2478" s="334"/>
      <c r="I2478" s="389" t="str">
        <f>IFERROR(Table2[[#This Row],[Total private allowed amount for facility inpatient and outpatient services ($ millions) (required)]]/Table2[[#This Row],[Simulated Medicare allowed amount for facility inpatient and outpatient services ($ millions) (required)]],"")</f>
        <v/>
      </c>
    </row>
    <row r="2479" spans="1:9">
      <c r="A2479" s="332"/>
      <c r="B2479" s="332"/>
      <c r="C2479" s="332"/>
      <c r="D2479" s="332"/>
      <c r="E2479" s="332"/>
      <c r="F2479" s="333"/>
      <c r="G2479" s="334"/>
      <c r="H2479" s="334"/>
      <c r="I2479" s="389" t="str">
        <f>IFERROR(Table2[[#This Row],[Total private allowed amount for facility inpatient and outpatient services ($ millions) (required)]]/Table2[[#This Row],[Simulated Medicare allowed amount for facility inpatient and outpatient services ($ millions) (required)]],"")</f>
        <v/>
      </c>
    </row>
    <row r="2480" spans="1:9">
      <c r="A2480" s="332"/>
      <c r="B2480" s="332"/>
      <c r="C2480" s="332"/>
      <c r="D2480" s="332"/>
      <c r="E2480" s="332"/>
      <c r="F2480" s="333"/>
      <c r="G2480" s="334"/>
      <c r="H2480" s="334"/>
      <c r="I2480" s="389" t="str">
        <f>IFERROR(Table2[[#This Row],[Total private allowed amount for facility inpatient and outpatient services ($ millions) (required)]]/Table2[[#This Row],[Simulated Medicare allowed amount for facility inpatient and outpatient services ($ millions) (required)]],"")</f>
        <v/>
      </c>
    </row>
    <row r="2481" spans="1:9">
      <c r="A2481" s="332"/>
      <c r="B2481" s="332"/>
      <c r="C2481" s="332"/>
      <c r="D2481" s="332"/>
      <c r="E2481" s="332"/>
      <c r="F2481" s="333"/>
      <c r="G2481" s="334"/>
      <c r="H2481" s="334"/>
      <c r="I2481" s="389" t="str">
        <f>IFERROR(Table2[[#This Row],[Total private allowed amount for facility inpatient and outpatient services ($ millions) (required)]]/Table2[[#This Row],[Simulated Medicare allowed amount for facility inpatient and outpatient services ($ millions) (required)]],"")</f>
        <v/>
      </c>
    </row>
    <row r="2482" spans="1:9">
      <c r="A2482" s="332"/>
      <c r="B2482" s="332"/>
      <c r="C2482" s="332"/>
      <c r="D2482" s="332"/>
      <c r="E2482" s="332"/>
      <c r="F2482" s="333"/>
      <c r="G2482" s="334"/>
      <c r="H2482" s="334"/>
      <c r="I2482" s="389" t="str">
        <f>IFERROR(Table2[[#This Row],[Total private allowed amount for facility inpatient and outpatient services ($ millions) (required)]]/Table2[[#This Row],[Simulated Medicare allowed amount for facility inpatient and outpatient services ($ millions) (required)]],"")</f>
        <v/>
      </c>
    </row>
    <row r="2483" spans="1:9">
      <c r="A2483" s="332"/>
      <c r="B2483" s="332"/>
      <c r="C2483" s="332"/>
      <c r="D2483" s="332"/>
      <c r="E2483" s="332"/>
      <c r="F2483" s="333"/>
      <c r="G2483" s="334"/>
      <c r="H2483" s="334"/>
      <c r="I2483" s="389" t="str">
        <f>IFERROR(Table2[[#This Row],[Total private allowed amount for facility inpatient and outpatient services ($ millions) (required)]]/Table2[[#This Row],[Simulated Medicare allowed amount for facility inpatient and outpatient services ($ millions) (required)]],"")</f>
        <v/>
      </c>
    </row>
    <row r="2484" spans="1:9">
      <c r="A2484" s="332"/>
      <c r="B2484" s="332"/>
      <c r="C2484" s="332"/>
      <c r="D2484" s="332"/>
      <c r="E2484" s="332"/>
      <c r="F2484" s="333"/>
      <c r="G2484" s="334"/>
      <c r="H2484" s="334"/>
      <c r="I2484" s="389" t="str">
        <f>IFERROR(Table2[[#This Row],[Total private allowed amount for facility inpatient and outpatient services ($ millions) (required)]]/Table2[[#This Row],[Simulated Medicare allowed amount for facility inpatient and outpatient services ($ millions) (required)]],"")</f>
        <v/>
      </c>
    </row>
    <row r="2485" spans="1:9">
      <c r="A2485" s="332"/>
      <c r="B2485" s="332"/>
      <c r="C2485" s="332"/>
      <c r="D2485" s="332"/>
      <c r="E2485" s="332"/>
      <c r="F2485" s="333"/>
      <c r="G2485" s="334"/>
      <c r="H2485" s="334"/>
      <c r="I2485" s="389" t="str">
        <f>IFERROR(Table2[[#This Row],[Total private allowed amount for facility inpatient and outpatient services ($ millions) (required)]]/Table2[[#This Row],[Simulated Medicare allowed amount for facility inpatient and outpatient services ($ millions) (required)]],"")</f>
        <v/>
      </c>
    </row>
    <row r="2486" spans="1:9">
      <c r="A2486" s="332"/>
      <c r="B2486" s="332"/>
      <c r="C2486" s="332"/>
      <c r="D2486" s="332"/>
      <c r="E2486" s="332"/>
      <c r="F2486" s="333"/>
      <c r="G2486" s="335"/>
      <c r="H2486" s="334"/>
      <c r="I2486" s="389" t="str">
        <f>IFERROR(Table2[[#This Row],[Total private allowed amount for facility inpatient and outpatient services ($ millions) (required)]]/Table2[[#This Row],[Simulated Medicare allowed amount for facility inpatient and outpatient services ($ millions) (required)]],"")</f>
        <v/>
      </c>
    </row>
    <row r="2487" spans="1:9">
      <c r="A2487" s="332"/>
      <c r="B2487" s="332"/>
      <c r="C2487" s="332"/>
      <c r="D2487" s="332"/>
      <c r="E2487" s="332"/>
      <c r="F2487" s="333"/>
      <c r="G2487" s="334"/>
      <c r="H2487" s="334"/>
      <c r="I2487" s="389" t="str">
        <f>IFERROR(Table2[[#This Row],[Total private allowed amount for facility inpatient and outpatient services ($ millions) (required)]]/Table2[[#This Row],[Simulated Medicare allowed amount for facility inpatient and outpatient services ($ millions) (required)]],"")</f>
        <v/>
      </c>
    </row>
    <row r="2488" spans="1:9">
      <c r="A2488" s="332"/>
      <c r="B2488" s="332"/>
      <c r="C2488" s="332"/>
      <c r="D2488" s="332"/>
      <c r="E2488" s="332"/>
      <c r="F2488" s="333"/>
      <c r="G2488" s="334"/>
      <c r="H2488" s="334"/>
      <c r="I2488" s="389" t="str">
        <f>IFERROR(Table2[[#This Row],[Total private allowed amount for facility inpatient and outpatient services ($ millions) (required)]]/Table2[[#This Row],[Simulated Medicare allowed amount for facility inpatient and outpatient services ($ millions) (required)]],"")</f>
        <v/>
      </c>
    </row>
    <row r="2489" spans="1:9">
      <c r="A2489" s="332"/>
      <c r="B2489" s="332"/>
      <c r="C2489" s="332"/>
      <c r="D2489" s="332"/>
      <c r="E2489" s="332"/>
      <c r="F2489" s="333"/>
      <c r="G2489" s="334"/>
      <c r="H2489" s="334"/>
      <c r="I2489" s="389" t="str">
        <f>IFERROR(Table2[[#This Row],[Total private allowed amount for facility inpatient and outpatient services ($ millions) (required)]]/Table2[[#This Row],[Simulated Medicare allowed amount for facility inpatient and outpatient services ($ millions) (required)]],"")</f>
        <v/>
      </c>
    </row>
    <row r="2490" spans="1:9">
      <c r="A2490" s="332"/>
      <c r="B2490" s="332"/>
      <c r="C2490" s="332"/>
      <c r="D2490" s="332"/>
      <c r="E2490" s="332"/>
      <c r="F2490" s="333"/>
      <c r="G2490" s="334"/>
      <c r="H2490" s="334"/>
      <c r="I2490" s="389" t="str">
        <f>IFERROR(Table2[[#This Row],[Total private allowed amount for facility inpatient and outpatient services ($ millions) (required)]]/Table2[[#This Row],[Simulated Medicare allowed amount for facility inpatient and outpatient services ($ millions) (required)]],"")</f>
        <v/>
      </c>
    </row>
    <row r="2491" spans="1:9">
      <c r="A2491" s="332"/>
      <c r="B2491" s="332"/>
      <c r="C2491" s="332"/>
      <c r="D2491" s="332"/>
      <c r="E2491" s="332"/>
      <c r="F2491" s="333"/>
      <c r="G2491" s="334"/>
      <c r="H2491" s="334"/>
      <c r="I2491" s="389" t="str">
        <f>IFERROR(Table2[[#This Row],[Total private allowed amount for facility inpatient and outpatient services ($ millions) (required)]]/Table2[[#This Row],[Simulated Medicare allowed amount for facility inpatient and outpatient services ($ millions) (required)]],"")</f>
        <v/>
      </c>
    </row>
    <row r="2492" spans="1:9">
      <c r="A2492" s="332"/>
      <c r="B2492" s="332"/>
      <c r="C2492" s="332"/>
      <c r="D2492" s="332"/>
      <c r="E2492" s="332"/>
      <c r="F2492" s="333"/>
      <c r="G2492" s="335"/>
      <c r="H2492" s="334"/>
      <c r="I2492" s="389" t="str">
        <f>IFERROR(Table2[[#This Row],[Total private allowed amount for facility inpatient and outpatient services ($ millions) (required)]]/Table2[[#This Row],[Simulated Medicare allowed amount for facility inpatient and outpatient services ($ millions) (required)]],"")</f>
        <v/>
      </c>
    </row>
    <row r="2493" spans="1:9">
      <c r="A2493" s="332"/>
      <c r="B2493" s="332"/>
      <c r="C2493" s="332"/>
      <c r="D2493" s="332"/>
      <c r="E2493" s="332"/>
      <c r="F2493" s="333"/>
      <c r="G2493" s="334"/>
      <c r="H2493" s="334"/>
      <c r="I2493" s="389" t="str">
        <f>IFERROR(Table2[[#This Row],[Total private allowed amount for facility inpatient and outpatient services ($ millions) (required)]]/Table2[[#This Row],[Simulated Medicare allowed amount for facility inpatient and outpatient services ($ millions) (required)]],"")</f>
        <v/>
      </c>
    </row>
    <row r="2494" spans="1:9">
      <c r="A2494" s="332"/>
      <c r="B2494" s="332"/>
      <c r="C2494" s="332"/>
      <c r="D2494" s="332"/>
      <c r="E2494" s="332"/>
      <c r="F2494" s="333"/>
      <c r="G2494" s="334"/>
      <c r="H2494" s="334"/>
      <c r="I2494" s="389" t="str">
        <f>IFERROR(Table2[[#This Row],[Total private allowed amount for facility inpatient and outpatient services ($ millions) (required)]]/Table2[[#This Row],[Simulated Medicare allowed amount for facility inpatient and outpatient services ($ millions) (required)]],"")</f>
        <v/>
      </c>
    </row>
    <row r="2495" spans="1:9">
      <c r="A2495" s="332"/>
      <c r="B2495" s="332"/>
      <c r="C2495" s="332"/>
      <c r="D2495" s="332"/>
      <c r="E2495" s="332"/>
      <c r="F2495" s="333"/>
      <c r="G2495" s="334"/>
      <c r="H2495" s="334"/>
      <c r="I2495" s="389" t="str">
        <f>IFERROR(Table2[[#This Row],[Total private allowed amount for facility inpatient and outpatient services ($ millions) (required)]]/Table2[[#This Row],[Simulated Medicare allowed amount for facility inpatient and outpatient services ($ millions) (required)]],"")</f>
        <v/>
      </c>
    </row>
    <row r="2496" spans="1:9">
      <c r="A2496" s="332"/>
      <c r="B2496" s="332"/>
      <c r="C2496" s="332"/>
      <c r="D2496" s="332"/>
      <c r="E2496" s="332"/>
      <c r="F2496" s="333"/>
      <c r="G2496" s="334"/>
      <c r="H2496" s="334"/>
      <c r="I2496" s="389" t="str">
        <f>IFERROR(Table2[[#This Row],[Total private allowed amount for facility inpatient and outpatient services ($ millions) (required)]]/Table2[[#This Row],[Simulated Medicare allowed amount for facility inpatient and outpatient services ($ millions) (required)]],"")</f>
        <v/>
      </c>
    </row>
    <row r="2497" spans="1:9">
      <c r="A2497" s="332"/>
      <c r="B2497" s="332"/>
      <c r="C2497" s="332"/>
      <c r="D2497" s="332"/>
      <c r="E2497" s="332"/>
      <c r="F2497" s="333"/>
      <c r="G2497" s="334"/>
      <c r="H2497" s="334"/>
      <c r="I2497" s="389" t="str">
        <f>IFERROR(Table2[[#This Row],[Total private allowed amount for facility inpatient and outpatient services ($ millions) (required)]]/Table2[[#This Row],[Simulated Medicare allowed amount for facility inpatient and outpatient services ($ millions) (required)]],"")</f>
        <v/>
      </c>
    </row>
    <row r="2498" spans="1:9">
      <c r="A2498" s="332"/>
      <c r="B2498" s="332"/>
      <c r="C2498" s="332"/>
      <c r="D2498" s="332"/>
      <c r="E2498" s="332"/>
      <c r="F2498" s="333"/>
      <c r="G2498" s="334"/>
      <c r="H2498" s="335"/>
      <c r="I2498" s="389" t="str">
        <f>IFERROR(Table2[[#This Row],[Total private allowed amount for facility inpatient and outpatient services ($ millions) (required)]]/Table2[[#This Row],[Simulated Medicare allowed amount for facility inpatient and outpatient services ($ millions) (required)]],"")</f>
        <v/>
      </c>
    </row>
    <row r="2499" spans="1:9">
      <c r="A2499" s="332"/>
      <c r="B2499" s="332"/>
      <c r="C2499" s="332"/>
      <c r="D2499" s="332"/>
      <c r="E2499" s="332"/>
      <c r="F2499" s="333"/>
      <c r="G2499" s="334"/>
      <c r="H2499" s="334"/>
      <c r="I2499" s="389" t="str">
        <f>IFERROR(Table2[[#This Row],[Total private allowed amount for facility inpatient and outpatient services ($ millions) (required)]]/Table2[[#This Row],[Simulated Medicare allowed amount for facility inpatient and outpatient services ($ millions) (required)]],"")</f>
        <v/>
      </c>
    </row>
    <row r="2500" spans="1:9">
      <c r="A2500" s="332"/>
      <c r="B2500" s="332"/>
      <c r="C2500" s="332"/>
      <c r="D2500" s="332"/>
      <c r="E2500" s="332"/>
      <c r="F2500" s="333"/>
      <c r="G2500" s="334"/>
      <c r="H2500" s="334"/>
      <c r="I2500" s="389" t="str">
        <f>IFERROR(Table2[[#This Row],[Total private allowed amount for facility inpatient and outpatient services ($ millions) (required)]]/Table2[[#This Row],[Simulated Medicare allowed amount for facility inpatient and outpatient services ($ millions) (required)]],"")</f>
        <v/>
      </c>
    </row>
    <row r="2501" spans="1:9">
      <c r="A2501" s="332"/>
      <c r="B2501" s="332"/>
      <c r="C2501" s="332"/>
      <c r="D2501" s="332"/>
      <c r="E2501" s="332"/>
      <c r="F2501" s="333"/>
      <c r="G2501" s="334"/>
      <c r="H2501" s="334"/>
      <c r="I2501" s="389" t="str">
        <f>IFERROR(Table2[[#This Row],[Total private allowed amount for facility inpatient and outpatient services ($ millions) (required)]]/Table2[[#This Row],[Simulated Medicare allowed amount for facility inpatient and outpatient services ($ millions) (required)]],"")</f>
        <v/>
      </c>
    </row>
    <row r="2502" spans="1:9">
      <c r="A2502" s="332"/>
      <c r="B2502" s="332"/>
      <c r="C2502" s="332"/>
      <c r="D2502" s="332"/>
      <c r="E2502" s="332"/>
      <c r="F2502" s="333"/>
      <c r="G2502" s="334"/>
      <c r="H2502" s="334"/>
      <c r="I2502" s="389" t="str">
        <f>IFERROR(Table2[[#This Row],[Total private allowed amount for facility inpatient and outpatient services ($ millions) (required)]]/Table2[[#This Row],[Simulated Medicare allowed amount for facility inpatient and outpatient services ($ millions) (required)]],"")</f>
        <v/>
      </c>
    </row>
    <row r="2503" spans="1:9">
      <c r="A2503" s="332"/>
      <c r="B2503" s="332"/>
      <c r="C2503" s="332"/>
      <c r="D2503" s="332"/>
      <c r="E2503" s="332"/>
      <c r="F2503" s="333"/>
      <c r="G2503" s="334"/>
      <c r="H2503" s="335"/>
      <c r="I2503" s="389" t="str">
        <f>IFERROR(Table2[[#This Row],[Total private allowed amount for facility inpatient and outpatient services ($ millions) (required)]]/Table2[[#This Row],[Simulated Medicare allowed amount for facility inpatient and outpatient services ($ millions) (required)]],"")</f>
        <v/>
      </c>
    </row>
    <row r="2504" spans="1:9">
      <c r="A2504" s="332"/>
      <c r="B2504" s="332"/>
      <c r="C2504" s="332"/>
      <c r="D2504" s="332"/>
      <c r="E2504" s="332"/>
      <c r="F2504" s="333"/>
      <c r="G2504" s="334"/>
      <c r="H2504" s="334"/>
      <c r="I2504" s="389" t="str">
        <f>IFERROR(Table2[[#This Row],[Total private allowed amount for facility inpatient and outpatient services ($ millions) (required)]]/Table2[[#This Row],[Simulated Medicare allowed amount for facility inpatient and outpatient services ($ millions) (required)]],"")</f>
        <v/>
      </c>
    </row>
    <row r="2505" spans="1:9">
      <c r="A2505" s="332"/>
      <c r="B2505" s="332"/>
      <c r="C2505" s="332"/>
      <c r="D2505" s="332"/>
      <c r="E2505" s="332"/>
      <c r="F2505" s="333"/>
      <c r="G2505" s="334"/>
      <c r="H2505" s="334"/>
      <c r="I2505" s="389" t="str">
        <f>IFERROR(Table2[[#This Row],[Total private allowed amount for facility inpatient and outpatient services ($ millions) (required)]]/Table2[[#This Row],[Simulated Medicare allowed amount for facility inpatient and outpatient services ($ millions) (required)]],"")</f>
        <v/>
      </c>
    </row>
    <row r="2506" spans="1:9">
      <c r="A2506" s="332"/>
      <c r="B2506" s="332"/>
      <c r="C2506" s="332"/>
      <c r="D2506" s="332"/>
      <c r="E2506" s="332"/>
      <c r="F2506" s="333"/>
      <c r="G2506" s="334"/>
      <c r="H2506" s="334"/>
      <c r="I2506" s="389" t="str">
        <f>IFERROR(Table2[[#This Row],[Total private allowed amount for facility inpatient and outpatient services ($ millions) (required)]]/Table2[[#This Row],[Simulated Medicare allowed amount for facility inpatient and outpatient services ($ millions) (required)]],"")</f>
        <v/>
      </c>
    </row>
    <row r="2507" spans="1:9">
      <c r="A2507" s="332"/>
      <c r="B2507" s="332"/>
      <c r="C2507" s="332"/>
      <c r="D2507" s="332"/>
      <c r="E2507" s="332"/>
      <c r="F2507" s="333"/>
      <c r="G2507" s="334"/>
      <c r="H2507" s="334"/>
      <c r="I2507" s="389" t="str">
        <f>IFERROR(Table2[[#This Row],[Total private allowed amount for facility inpatient and outpatient services ($ millions) (required)]]/Table2[[#This Row],[Simulated Medicare allowed amount for facility inpatient and outpatient services ($ millions) (required)]],"")</f>
        <v/>
      </c>
    </row>
    <row r="2508" spans="1:9">
      <c r="A2508" s="332"/>
      <c r="B2508" s="332"/>
      <c r="C2508" s="332"/>
      <c r="D2508" s="332"/>
      <c r="E2508" s="332"/>
      <c r="F2508" s="333"/>
      <c r="G2508" s="334"/>
      <c r="H2508" s="334"/>
      <c r="I2508" s="389" t="str">
        <f>IFERROR(Table2[[#This Row],[Total private allowed amount for facility inpatient and outpatient services ($ millions) (required)]]/Table2[[#This Row],[Simulated Medicare allowed amount for facility inpatient and outpatient services ($ millions) (required)]],"")</f>
        <v/>
      </c>
    </row>
    <row r="2509" spans="1:9">
      <c r="A2509" s="332"/>
      <c r="B2509" s="332"/>
      <c r="C2509" s="332"/>
      <c r="D2509" s="332"/>
      <c r="E2509" s="332"/>
      <c r="F2509" s="333"/>
      <c r="G2509" s="334"/>
      <c r="H2509" s="334"/>
      <c r="I2509" s="389" t="str">
        <f>IFERROR(Table2[[#This Row],[Total private allowed amount for facility inpatient and outpatient services ($ millions) (required)]]/Table2[[#This Row],[Simulated Medicare allowed amount for facility inpatient and outpatient services ($ millions) (required)]],"")</f>
        <v/>
      </c>
    </row>
    <row r="2510" spans="1:9">
      <c r="A2510" s="332"/>
      <c r="B2510" s="332"/>
      <c r="C2510" s="332"/>
      <c r="D2510" s="332"/>
      <c r="E2510" s="332"/>
      <c r="F2510" s="333"/>
      <c r="G2510" s="334"/>
      <c r="H2510" s="334"/>
      <c r="I2510" s="389" t="str">
        <f>IFERROR(Table2[[#This Row],[Total private allowed amount for facility inpatient and outpatient services ($ millions) (required)]]/Table2[[#This Row],[Simulated Medicare allowed amount for facility inpatient and outpatient services ($ millions) (required)]],"")</f>
        <v/>
      </c>
    </row>
    <row r="2511" spans="1:9">
      <c r="A2511" s="332"/>
      <c r="B2511" s="332"/>
      <c r="C2511" s="332"/>
      <c r="D2511" s="332"/>
      <c r="E2511" s="332"/>
      <c r="F2511" s="333"/>
      <c r="G2511" s="334"/>
      <c r="H2511" s="334"/>
      <c r="I2511" s="389" t="str">
        <f>IFERROR(Table2[[#This Row],[Total private allowed amount for facility inpatient and outpatient services ($ millions) (required)]]/Table2[[#This Row],[Simulated Medicare allowed amount for facility inpatient and outpatient services ($ millions) (required)]],"")</f>
        <v/>
      </c>
    </row>
    <row r="2512" spans="1:9">
      <c r="A2512" s="332"/>
      <c r="B2512" s="332"/>
      <c r="C2512" s="332"/>
      <c r="D2512" s="332"/>
      <c r="E2512" s="332"/>
      <c r="F2512" s="333"/>
      <c r="G2512" s="334"/>
      <c r="H2512" s="334"/>
      <c r="I2512" s="389" t="str">
        <f>IFERROR(Table2[[#This Row],[Total private allowed amount for facility inpatient and outpatient services ($ millions) (required)]]/Table2[[#This Row],[Simulated Medicare allowed amount for facility inpatient and outpatient services ($ millions) (required)]],"")</f>
        <v/>
      </c>
    </row>
    <row r="2513" spans="1:9">
      <c r="A2513" s="332"/>
      <c r="B2513" s="332"/>
      <c r="C2513" s="332"/>
      <c r="D2513" s="332"/>
      <c r="E2513" s="332"/>
      <c r="F2513" s="333"/>
      <c r="G2513" s="334"/>
      <c r="H2513" s="334"/>
      <c r="I2513" s="389" t="str">
        <f>IFERROR(Table2[[#This Row],[Total private allowed amount for facility inpatient and outpatient services ($ millions) (required)]]/Table2[[#This Row],[Simulated Medicare allowed amount for facility inpatient and outpatient services ($ millions) (required)]],"")</f>
        <v/>
      </c>
    </row>
    <row r="2514" spans="1:9">
      <c r="A2514" s="332"/>
      <c r="B2514" s="332"/>
      <c r="C2514" s="332"/>
      <c r="D2514" s="332"/>
      <c r="E2514" s="332"/>
      <c r="F2514" s="333"/>
      <c r="G2514" s="334"/>
      <c r="H2514" s="334"/>
      <c r="I2514" s="389" t="str">
        <f>IFERROR(Table2[[#This Row],[Total private allowed amount for facility inpatient and outpatient services ($ millions) (required)]]/Table2[[#This Row],[Simulated Medicare allowed amount for facility inpatient and outpatient services ($ millions) (required)]],"")</f>
        <v/>
      </c>
    </row>
    <row r="2515" spans="1:9">
      <c r="A2515" s="332"/>
      <c r="B2515" s="332"/>
      <c r="C2515" s="332"/>
      <c r="D2515" s="332"/>
      <c r="E2515" s="332"/>
      <c r="F2515" s="333"/>
      <c r="G2515" s="334"/>
      <c r="H2515" s="334"/>
      <c r="I2515" s="389" t="str">
        <f>IFERROR(Table2[[#This Row],[Total private allowed amount for facility inpatient and outpatient services ($ millions) (required)]]/Table2[[#This Row],[Simulated Medicare allowed amount for facility inpatient and outpatient services ($ millions) (required)]],"")</f>
        <v/>
      </c>
    </row>
    <row r="2516" spans="1:9">
      <c r="A2516" s="332"/>
      <c r="B2516" s="332"/>
      <c r="C2516" s="332"/>
      <c r="D2516" s="332"/>
      <c r="E2516" s="332"/>
      <c r="F2516" s="333"/>
      <c r="G2516" s="335"/>
      <c r="H2516" s="334"/>
      <c r="I2516" s="389" t="str">
        <f>IFERROR(Table2[[#This Row],[Total private allowed amount for facility inpatient and outpatient services ($ millions) (required)]]/Table2[[#This Row],[Simulated Medicare allowed amount for facility inpatient and outpatient services ($ millions) (required)]],"")</f>
        <v/>
      </c>
    </row>
    <row r="2517" spans="1:9">
      <c r="A2517" s="332"/>
      <c r="B2517" s="332"/>
      <c r="C2517" s="332"/>
      <c r="D2517" s="332"/>
      <c r="E2517" s="332"/>
      <c r="F2517" s="333"/>
      <c r="G2517" s="334"/>
      <c r="H2517" s="334"/>
      <c r="I2517" s="389" t="str">
        <f>IFERROR(Table2[[#This Row],[Total private allowed amount for facility inpatient and outpatient services ($ millions) (required)]]/Table2[[#This Row],[Simulated Medicare allowed amount for facility inpatient and outpatient services ($ millions) (required)]],"")</f>
        <v/>
      </c>
    </row>
    <row r="2518" spans="1:9">
      <c r="A2518" s="332"/>
      <c r="B2518" s="332"/>
      <c r="C2518" s="332"/>
      <c r="D2518" s="332"/>
      <c r="E2518" s="332"/>
      <c r="F2518" s="333"/>
      <c r="G2518" s="334"/>
      <c r="H2518" s="334"/>
      <c r="I2518" s="389" t="str">
        <f>IFERROR(Table2[[#This Row],[Total private allowed amount for facility inpatient and outpatient services ($ millions) (required)]]/Table2[[#This Row],[Simulated Medicare allowed amount for facility inpatient and outpatient services ($ millions) (required)]],"")</f>
        <v/>
      </c>
    </row>
    <row r="2519" spans="1:9">
      <c r="A2519" s="332"/>
      <c r="B2519" s="332"/>
      <c r="C2519" s="332"/>
      <c r="D2519" s="332"/>
      <c r="E2519" s="332"/>
      <c r="F2519" s="333"/>
      <c r="G2519" s="334"/>
      <c r="H2519" s="334"/>
      <c r="I2519" s="389" t="str">
        <f>IFERROR(Table2[[#This Row],[Total private allowed amount for facility inpatient and outpatient services ($ millions) (required)]]/Table2[[#This Row],[Simulated Medicare allowed amount for facility inpatient and outpatient services ($ millions) (required)]],"")</f>
        <v/>
      </c>
    </row>
    <row r="2520" spans="1:9">
      <c r="A2520" s="332"/>
      <c r="B2520" s="332"/>
      <c r="C2520" s="332"/>
      <c r="D2520" s="332"/>
      <c r="E2520" s="332"/>
      <c r="F2520" s="333"/>
      <c r="G2520" s="334"/>
      <c r="H2520" s="334"/>
      <c r="I2520" s="389" t="str">
        <f>IFERROR(Table2[[#This Row],[Total private allowed amount for facility inpatient and outpatient services ($ millions) (required)]]/Table2[[#This Row],[Simulated Medicare allowed amount for facility inpatient and outpatient services ($ millions) (required)]],"")</f>
        <v/>
      </c>
    </row>
    <row r="2521" spans="1:9">
      <c r="A2521" s="332"/>
      <c r="B2521" s="332"/>
      <c r="C2521" s="332"/>
      <c r="D2521" s="332"/>
      <c r="E2521" s="332"/>
      <c r="F2521" s="333"/>
      <c r="G2521" s="334"/>
      <c r="H2521" s="334"/>
      <c r="I2521" s="389" t="str">
        <f>IFERROR(Table2[[#This Row],[Total private allowed amount for facility inpatient and outpatient services ($ millions) (required)]]/Table2[[#This Row],[Simulated Medicare allowed amount for facility inpatient and outpatient services ($ millions) (required)]],"")</f>
        <v/>
      </c>
    </row>
    <row r="2522" spans="1:9">
      <c r="A2522" s="332"/>
      <c r="B2522" s="332"/>
      <c r="C2522" s="332"/>
      <c r="D2522" s="332"/>
      <c r="E2522" s="332"/>
      <c r="F2522" s="333"/>
      <c r="G2522" s="336"/>
      <c r="H2522" s="336"/>
      <c r="I2522" s="389" t="str">
        <f>IFERROR(Table2[[#This Row],[Total private allowed amount for facility inpatient and outpatient services ($ millions) (required)]]/Table2[[#This Row],[Simulated Medicare allowed amount for facility inpatient and outpatient services ($ millions) (required)]],"")</f>
        <v/>
      </c>
    </row>
    <row r="2523" spans="1:9">
      <c r="A2523" s="332"/>
      <c r="B2523" s="332"/>
      <c r="C2523" s="332"/>
      <c r="D2523" s="332"/>
      <c r="E2523" s="332"/>
      <c r="F2523" s="333"/>
      <c r="G2523" s="334"/>
      <c r="H2523" s="334"/>
      <c r="I2523" s="389" t="str">
        <f>IFERROR(Table2[[#This Row],[Total private allowed amount for facility inpatient and outpatient services ($ millions) (required)]]/Table2[[#This Row],[Simulated Medicare allowed amount for facility inpatient and outpatient services ($ millions) (required)]],"")</f>
        <v/>
      </c>
    </row>
    <row r="2524" spans="1:9">
      <c r="A2524" s="332"/>
      <c r="B2524" s="332"/>
      <c r="C2524" s="332"/>
      <c r="D2524" s="332"/>
      <c r="E2524" s="332"/>
      <c r="F2524" s="333"/>
      <c r="G2524" s="334"/>
      <c r="H2524" s="334"/>
      <c r="I2524" s="389" t="str">
        <f>IFERROR(Table2[[#This Row],[Total private allowed amount for facility inpatient and outpatient services ($ millions) (required)]]/Table2[[#This Row],[Simulated Medicare allowed amount for facility inpatient and outpatient services ($ millions) (required)]],"")</f>
        <v/>
      </c>
    </row>
    <row r="2525" spans="1:9">
      <c r="A2525" s="332"/>
      <c r="B2525" s="332"/>
      <c r="C2525" s="332"/>
      <c r="D2525" s="332"/>
      <c r="E2525" s="332"/>
      <c r="F2525" s="333"/>
      <c r="G2525" s="334"/>
      <c r="H2525" s="334"/>
      <c r="I2525" s="389" t="str">
        <f>IFERROR(Table2[[#This Row],[Total private allowed amount for facility inpatient and outpatient services ($ millions) (required)]]/Table2[[#This Row],[Simulated Medicare allowed amount for facility inpatient and outpatient services ($ millions) (required)]],"")</f>
        <v/>
      </c>
    </row>
    <row r="2526" spans="1:9">
      <c r="A2526" s="332"/>
      <c r="B2526" s="332"/>
      <c r="C2526" s="332"/>
      <c r="D2526" s="332"/>
      <c r="E2526" s="332"/>
      <c r="F2526" s="333"/>
      <c r="G2526" s="334"/>
      <c r="H2526" s="334"/>
      <c r="I2526" s="389" t="str">
        <f>IFERROR(Table2[[#This Row],[Total private allowed amount for facility inpatient and outpatient services ($ millions) (required)]]/Table2[[#This Row],[Simulated Medicare allowed amount for facility inpatient and outpatient services ($ millions) (required)]],"")</f>
        <v/>
      </c>
    </row>
    <row r="2527" spans="1:9">
      <c r="A2527" s="332"/>
      <c r="B2527" s="332"/>
      <c r="C2527" s="332"/>
      <c r="D2527" s="332"/>
      <c r="E2527" s="332"/>
      <c r="F2527" s="333"/>
      <c r="G2527" s="334"/>
      <c r="H2527" s="334"/>
      <c r="I2527" s="389" t="str">
        <f>IFERROR(Table2[[#This Row],[Total private allowed amount for facility inpatient and outpatient services ($ millions) (required)]]/Table2[[#This Row],[Simulated Medicare allowed amount for facility inpatient and outpatient services ($ millions) (required)]],"")</f>
        <v/>
      </c>
    </row>
    <row r="2528" spans="1:9">
      <c r="A2528" s="332"/>
      <c r="B2528" s="332"/>
      <c r="C2528" s="332"/>
      <c r="D2528" s="332"/>
      <c r="E2528" s="332"/>
      <c r="F2528" s="333"/>
      <c r="G2528" s="334"/>
      <c r="H2528" s="334"/>
      <c r="I2528" s="389" t="str">
        <f>IFERROR(Table2[[#This Row],[Total private allowed amount for facility inpatient and outpatient services ($ millions) (required)]]/Table2[[#This Row],[Simulated Medicare allowed amount for facility inpatient and outpatient services ($ millions) (required)]],"")</f>
        <v/>
      </c>
    </row>
    <row r="2529" spans="1:9">
      <c r="A2529" s="332"/>
      <c r="B2529" s="332"/>
      <c r="C2529" s="332"/>
      <c r="D2529" s="332"/>
      <c r="E2529" s="332"/>
      <c r="F2529" s="333"/>
      <c r="G2529" s="334"/>
      <c r="H2529" s="334"/>
      <c r="I2529" s="389" t="str">
        <f>IFERROR(Table2[[#This Row],[Total private allowed amount for facility inpatient and outpatient services ($ millions) (required)]]/Table2[[#This Row],[Simulated Medicare allowed amount for facility inpatient and outpatient services ($ millions) (required)]],"")</f>
        <v/>
      </c>
    </row>
    <row r="2530" spans="1:9">
      <c r="A2530" s="332"/>
      <c r="B2530" s="332"/>
      <c r="C2530" s="332"/>
      <c r="D2530" s="332"/>
      <c r="E2530" s="332"/>
      <c r="F2530" s="333"/>
      <c r="G2530" s="334"/>
      <c r="H2530" s="334"/>
      <c r="I2530" s="389" t="str">
        <f>IFERROR(Table2[[#This Row],[Total private allowed amount for facility inpatient and outpatient services ($ millions) (required)]]/Table2[[#This Row],[Simulated Medicare allowed amount for facility inpatient and outpatient services ($ millions) (required)]],"")</f>
        <v/>
      </c>
    </row>
    <row r="2531" spans="1:9">
      <c r="A2531" s="332"/>
      <c r="B2531" s="332"/>
      <c r="C2531" s="332"/>
      <c r="D2531" s="332"/>
      <c r="E2531" s="332"/>
      <c r="F2531" s="333"/>
      <c r="G2531" s="336"/>
      <c r="H2531" s="336"/>
      <c r="I2531" s="389" t="str">
        <f>IFERROR(Table2[[#This Row],[Total private allowed amount for facility inpatient and outpatient services ($ millions) (required)]]/Table2[[#This Row],[Simulated Medicare allowed amount for facility inpatient and outpatient services ($ millions) (required)]],"")</f>
        <v/>
      </c>
    </row>
    <row r="2532" spans="1:9">
      <c r="A2532" s="332"/>
      <c r="B2532" s="332"/>
      <c r="C2532" s="332"/>
      <c r="D2532" s="332"/>
      <c r="E2532" s="332"/>
      <c r="F2532" s="333"/>
      <c r="G2532" s="334"/>
      <c r="H2532" s="334"/>
      <c r="I2532" s="389" t="str">
        <f>IFERROR(Table2[[#This Row],[Total private allowed amount for facility inpatient and outpatient services ($ millions) (required)]]/Table2[[#This Row],[Simulated Medicare allowed amount for facility inpatient and outpatient services ($ millions) (required)]],"")</f>
        <v/>
      </c>
    </row>
    <row r="2533" spans="1:9">
      <c r="A2533" s="332"/>
      <c r="B2533" s="332"/>
      <c r="C2533" s="332"/>
      <c r="D2533" s="332"/>
      <c r="E2533" s="332"/>
      <c r="F2533" s="333"/>
      <c r="G2533" s="334"/>
      <c r="H2533" s="334"/>
      <c r="I2533" s="389" t="str">
        <f>IFERROR(Table2[[#This Row],[Total private allowed amount for facility inpatient and outpatient services ($ millions) (required)]]/Table2[[#This Row],[Simulated Medicare allowed amount for facility inpatient and outpatient services ($ millions) (required)]],"")</f>
        <v/>
      </c>
    </row>
    <row r="2534" spans="1:9">
      <c r="A2534" s="332"/>
      <c r="B2534" s="332"/>
      <c r="C2534" s="332"/>
      <c r="D2534" s="332"/>
      <c r="E2534" s="332"/>
      <c r="F2534" s="333"/>
      <c r="G2534" s="334"/>
      <c r="H2534" s="334"/>
      <c r="I2534" s="389" t="str">
        <f>IFERROR(Table2[[#This Row],[Total private allowed amount for facility inpatient and outpatient services ($ millions) (required)]]/Table2[[#This Row],[Simulated Medicare allowed amount for facility inpatient and outpatient services ($ millions) (required)]],"")</f>
        <v/>
      </c>
    </row>
    <row r="2535" spans="1:9">
      <c r="A2535" s="332"/>
      <c r="B2535" s="332"/>
      <c r="C2535" s="332"/>
      <c r="D2535" s="332"/>
      <c r="E2535" s="332"/>
      <c r="F2535" s="333"/>
      <c r="G2535" s="334"/>
      <c r="H2535" s="334"/>
      <c r="I2535" s="389" t="str">
        <f>IFERROR(Table2[[#This Row],[Total private allowed amount for facility inpatient and outpatient services ($ millions) (required)]]/Table2[[#This Row],[Simulated Medicare allowed amount for facility inpatient and outpatient services ($ millions) (required)]],"")</f>
        <v/>
      </c>
    </row>
    <row r="2536" spans="1:9">
      <c r="A2536" s="332"/>
      <c r="B2536" s="332"/>
      <c r="C2536" s="332"/>
      <c r="D2536" s="332"/>
      <c r="E2536" s="332"/>
      <c r="F2536" s="333"/>
      <c r="G2536" s="334"/>
      <c r="H2536" s="334"/>
      <c r="I2536" s="389" t="str">
        <f>IFERROR(Table2[[#This Row],[Total private allowed amount for facility inpatient and outpatient services ($ millions) (required)]]/Table2[[#This Row],[Simulated Medicare allowed amount for facility inpatient and outpatient services ($ millions) (required)]],"")</f>
        <v/>
      </c>
    </row>
    <row r="2537" spans="1:9">
      <c r="A2537" s="332"/>
      <c r="B2537" s="332"/>
      <c r="C2537" s="332"/>
      <c r="D2537" s="332"/>
      <c r="E2537" s="332"/>
      <c r="F2537" s="333"/>
      <c r="G2537" s="334"/>
      <c r="H2537" s="334"/>
      <c r="I2537" s="389" t="str">
        <f>IFERROR(Table2[[#This Row],[Total private allowed amount for facility inpatient and outpatient services ($ millions) (required)]]/Table2[[#This Row],[Simulated Medicare allowed amount for facility inpatient and outpatient services ($ millions) (required)]],"")</f>
        <v/>
      </c>
    </row>
    <row r="2538" spans="1:9">
      <c r="A2538" s="332"/>
      <c r="B2538" s="332"/>
      <c r="C2538" s="332"/>
      <c r="D2538" s="332"/>
      <c r="E2538" s="332"/>
      <c r="F2538" s="333"/>
      <c r="G2538" s="334"/>
      <c r="H2538" s="334"/>
      <c r="I2538" s="389" t="str">
        <f>IFERROR(Table2[[#This Row],[Total private allowed amount for facility inpatient and outpatient services ($ millions) (required)]]/Table2[[#This Row],[Simulated Medicare allowed amount for facility inpatient and outpatient services ($ millions) (required)]],"")</f>
        <v/>
      </c>
    </row>
    <row r="2539" spans="1:9">
      <c r="A2539" s="332"/>
      <c r="B2539" s="332"/>
      <c r="C2539" s="332"/>
      <c r="D2539" s="332"/>
      <c r="E2539" s="332"/>
      <c r="F2539" s="333"/>
      <c r="G2539" s="334"/>
      <c r="H2539" s="334"/>
      <c r="I2539" s="389" t="str">
        <f>IFERROR(Table2[[#This Row],[Total private allowed amount for facility inpatient and outpatient services ($ millions) (required)]]/Table2[[#This Row],[Simulated Medicare allowed amount for facility inpatient and outpatient services ($ millions) (required)]],"")</f>
        <v/>
      </c>
    </row>
    <row r="2540" spans="1:9">
      <c r="A2540" s="332"/>
      <c r="B2540" s="332"/>
      <c r="C2540" s="332"/>
      <c r="D2540" s="332"/>
      <c r="E2540" s="332"/>
      <c r="F2540" s="333"/>
      <c r="G2540" s="334"/>
      <c r="H2540" s="334"/>
      <c r="I2540" s="389" t="str">
        <f>IFERROR(Table2[[#This Row],[Total private allowed amount for facility inpatient and outpatient services ($ millions) (required)]]/Table2[[#This Row],[Simulated Medicare allowed amount for facility inpatient and outpatient services ($ millions) (required)]],"")</f>
        <v/>
      </c>
    </row>
    <row r="2541" spans="1:9">
      <c r="A2541" s="332"/>
      <c r="B2541" s="332"/>
      <c r="C2541" s="332"/>
      <c r="D2541" s="332"/>
      <c r="E2541" s="332"/>
      <c r="F2541" s="333"/>
      <c r="G2541" s="334"/>
      <c r="H2541" s="334"/>
      <c r="I2541" s="389" t="str">
        <f>IFERROR(Table2[[#This Row],[Total private allowed amount for facility inpatient and outpatient services ($ millions) (required)]]/Table2[[#This Row],[Simulated Medicare allowed amount for facility inpatient and outpatient services ($ millions) (required)]],"")</f>
        <v/>
      </c>
    </row>
    <row r="2542" spans="1:9">
      <c r="A2542" s="332"/>
      <c r="B2542" s="332"/>
      <c r="C2542" s="332"/>
      <c r="D2542" s="332"/>
      <c r="E2542" s="332"/>
      <c r="F2542" s="333"/>
      <c r="G2542" s="334"/>
      <c r="H2542" s="334"/>
      <c r="I2542" s="389" t="str">
        <f>IFERROR(Table2[[#This Row],[Total private allowed amount for facility inpatient and outpatient services ($ millions) (required)]]/Table2[[#This Row],[Simulated Medicare allowed amount for facility inpatient and outpatient services ($ millions) (required)]],"")</f>
        <v/>
      </c>
    </row>
    <row r="2543" spans="1:9">
      <c r="A2543" s="332"/>
      <c r="B2543" s="332"/>
      <c r="C2543" s="332"/>
      <c r="D2543" s="332"/>
      <c r="E2543" s="332"/>
      <c r="F2543" s="333"/>
      <c r="G2543" s="334"/>
      <c r="H2543" s="334"/>
      <c r="I2543" s="389" t="str">
        <f>IFERROR(Table2[[#This Row],[Total private allowed amount for facility inpatient and outpatient services ($ millions) (required)]]/Table2[[#This Row],[Simulated Medicare allowed amount for facility inpatient and outpatient services ($ millions) (required)]],"")</f>
        <v/>
      </c>
    </row>
    <row r="2544" spans="1:9">
      <c r="A2544" s="332"/>
      <c r="B2544" s="332"/>
      <c r="C2544" s="332"/>
      <c r="D2544" s="332"/>
      <c r="E2544" s="332"/>
      <c r="F2544" s="333"/>
      <c r="G2544" s="334"/>
      <c r="H2544" s="334"/>
      <c r="I2544" s="389" t="str">
        <f>IFERROR(Table2[[#This Row],[Total private allowed amount for facility inpatient and outpatient services ($ millions) (required)]]/Table2[[#This Row],[Simulated Medicare allowed amount for facility inpatient and outpatient services ($ millions) (required)]],"")</f>
        <v/>
      </c>
    </row>
    <row r="2545" spans="1:9">
      <c r="A2545" s="332"/>
      <c r="B2545" s="332"/>
      <c r="C2545" s="332"/>
      <c r="D2545" s="332"/>
      <c r="E2545" s="332"/>
      <c r="F2545" s="333"/>
      <c r="G2545" s="334"/>
      <c r="H2545" s="334"/>
      <c r="I2545" s="389" t="str">
        <f>IFERROR(Table2[[#This Row],[Total private allowed amount for facility inpatient and outpatient services ($ millions) (required)]]/Table2[[#This Row],[Simulated Medicare allowed amount for facility inpatient and outpatient services ($ millions) (required)]],"")</f>
        <v/>
      </c>
    </row>
    <row r="2546" spans="1:9">
      <c r="A2546" s="332"/>
      <c r="B2546" s="332"/>
      <c r="C2546" s="332"/>
      <c r="D2546" s="332"/>
      <c r="E2546" s="332"/>
      <c r="F2546" s="333"/>
      <c r="G2546" s="334"/>
      <c r="H2546" s="334"/>
      <c r="I2546" s="389" t="str">
        <f>IFERROR(Table2[[#This Row],[Total private allowed amount for facility inpatient and outpatient services ($ millions) (required)]]/Table2[[#This Row],[Simulated Medicare allowed amount for facility inpatient and outpatient services ($ millions) (required)]],"")</f>
        <v/>
      </c>
    </row>
    <row r="2547" spans="1:9">
      <c r="A2547" s="332"/>
      <c r="B2547" s="332"/>
      <c r="C2547" s="332"/>
      <c r="D2547" s="332"/>
      <c r="E2547" s="332"/>
      <c r="F2547" s="333"/>
      <c r="G2547" s="334"/>
      <c r="H2547" s="334"/>
      <c r="I2547" s="389" t="str">
        <f>IFERROR(Table2[[#This Row],[Total private allowed amount for facility inpatient and outpatient services ($ millions) (required)]]/Table2[[#This Row],[Simulated Medicare allowed amount for facility inpatient and outpatient services ($ millions) (required)]],"")</f>
        <v/>
      </c>
    </row>
    <row r="2548" spans="1:9">
      <c r="A2548" s="332"/>
      <c r="B2548" s="332"/>
      <c r="C2548" s="332"/>
      <c r="D2548" s="332"/>
      <c r="E2548" s="332"/>
      <c r="F2548" s="333"/>
      <c r="G2548" s="334"/>
      <c r="H2548" s="334"/>
      <c r="I2548" s="389" t="str">
        <f>IFERROR(Table2[[#This Row],[Total private allowed amount for facility inpatient and outpatient services ($ millions) (required)]]/Table2[[#This Row],[Simulated Medicare allowed amount for facility inpatient and outpatient services ($ millions) (required)]],"")</f>
        <v/>
      </c>
    </row>
    <row r="2549" spans="1:9">
      <c r="A2549" s="332"/>
      <c r="B2549" s="332"/>
      <c r="C2549" s="332"/>
      <c r="D2549" s="332"/>
      <c r="E2549" s="332"/>
      <c r="F2549" s="333"/>
      <c r="G2549" s="334"/>
      <c r="H2549" s="334"/>
      <c r="I2549" s="389" t="str">
        <f>IFERROR(Table2[[#This Row],[Total private allowed amount for facility inpatient and outpatient services ($ millions) (required)]]/Table2[[#This Row],[Simulated Medicare allowed amount for facility inpatient and outpatient services ($ millions) (required)]],"")</f>
        <v/>
      </c>
    </row>
    <row r="2550" spans="1:9">
      <c r="A2550" s="332"/>
      <c r="B2550" s="332"/>
      <c r="C2550" s="332"/>
      <c r="D2550" s="332"/>
      <c r="E2550" s="332"/>
      <c r="F2550" s="333"/>
      <c r="G2550" s="335"/>
      <c r="H2550" s="334"/>
      <c r="I2550" s="389" t="str">
        <f>IFERROR(Table2[[#This Row],[Total private allowed amount for facility inpatient and outpatient services ($ millions) (required)]]/Table2[[#This Row],[Simulated Medicare allowed amount for facility inpatient and outpatient services ($ millions) (required)]],"")</f>
        <v/>
      </c>
    </row>
    <row r="2551" spans="1:9">
      <c r="A2551" s="332"/>
      <c r="B2551" s="332"/>
      <c r="C2551" s="332"/>
      <c r="D2551" s="332"/>
      <c r="E2551" s="332"/>
      <c r="F2551" s="333"/>
      <c r="G2551" s="334"/>
      <c r="H2551" s="334"/>
      <c r="I2551" s="389" t="str">
        <f>IFERROR(Table2[[#This Row],[Total private allowed amount for facility inpatient and outpatient services ($ millions) (required)]]/Table2[[#This Row],[Simulated Medicare allowed amount for facility inpatient and outpatient services ($ millions) (required)]],"")</f>
        <v/>
      </c>
    </row>
    <row r="2552" spans="1:9">
      <c r="A2552" s="332"/>
      <c r="B2552" s="332"/>
      <c r="C2552" s="332"/>
      <c r="D2552" s="332"/>
      <c r="E2552" s="332"/>
      <c r="F2552" s="333"/>
      <c r="G2552" s="334"/>
      <c r="H2552" s="334"/>
      <c r="I2552" s="389" t="str">
        <f>IFERROR(Table2[[#This Row],[Total private allowed amount for facility inpatient and outpatient services ($ millions) (required)]]/Table2[[#This Row],[Simulated Medicare allowed amount for facility inpatient and outpatient services ($ millions) (required)]],"")</f>
        <v/>
      </c>
    </row>
    <row r="2553" spans="1:9">
      <c r="A2553" s="332"/>
      <c r="B2553" s="332"/>
      <c r="C2553" s="332"/>
      <c r="D2553" s="332"/>
      <c r="E2553" s="332"/>
      <c r="F2553" s="333"/>
      <c r="G2553" s="334"/>
      <c r="H2553" s="334"/>
      <c r="I2553" s="389" t="str">
        <f>IFERROR(Table2[[#This Row],[Total private allowed amount for facility inpatient and outpatient services ($ millions) (required)]]/Table2[[#This Row],[Simulated Medicare allowed amount for facility inpatient and outpatient services ($ millions) (required)]],"")</f>
        <v/>
      </c>
    </row>
    <row r="2554" spans="1:9">
      <c r="A2554" s="332"/>
      <c r="B2554" s="332"/>
      <c r="C2554" s="332"/>
      <c r="D2554" s="332"/>
      <c r="E2554" s="332"/>
      <c r="F2554" s="333"/>
      <c r="G2554" s="335"/>
      <c r="H2554" s="334"/>
      <c r="I2554" s="389" t="str">
        <f>IFERROR(Table2[[#This Row],[Total private allowed amount for facility inpatient and outpatient services ($ millions) (required)]]/Table2[[#This Row],[Simulated Medicare allowed amount for facility inpatient and outpatient services ($ millions) (required)]],"")</f>
        <v/>
      </c>
    </row>
    <row r="2555" spans="1:9">
      <c r="A2555" s="332"/>
      <c r="B2555" s="332"/>
      <c r="C2555" s="332"/>
      <c r="D2555" s="332"/>
      <c r="E2555" s="332"/>
      <c r="F2555" s="333"/>
      <c r="G2555" s="334"/>
      <c r="H2555" s="334"/>
      <c r="I2555" s="389" t="str">
        <f>IFERROR(Table2[[#This Row],[Total private allowed amount for facility inpatient and outpatient services ($ millions) (required)]]/Table2[[#This Row],[Simulated Medicare allowed amount for facility inpatient and outpatient services ($ millions) (required)]],"")</f>
        <v/>
      </c>
    </row>
    <row r="2556" spans="1:9">
      <c r="A2556" s="332"/>
      <c r="B2556" s="332"/>
      <c r="C2556" s="332"/>
      <c r="D2556" s="332"/>
      <c r="E2556" s="332"/>
      <c r="F2556" s="333"/>
      <c r="G2556" s="334"/>
      <c r="H2556" s="334"/>
      <c r="I2556" s="389" t="str">
        <f>IFERROR(Table2[[#This Row],[Total private allowed amount for facility inpatient and outpatient services ($ millions) (required)]]/Table2[[#This Row],[Simulated Medicare allowed amount for facility inpatient and outpatient services ($ millions) (required)]],"")</f>
        <v/>
      </c>
    </row>
    <row r="2557" spans="1:9">
      <c r="A2557" s="332"/>
      <c r="B2557" s="332"/>
      <c r="C2557" s="332"/>
      <c r="D2557" s="332"/>
      <c r="E2557" s="332"/>
      <c r="F2557" s="333"/>
      <c r="G2557" s="334"/>
      <c r="H2557" s="334"/>
      <c r="I2557" s="389" t="str">
        <f>IFERROR(Table2[[#This Row],[Total private allowed amount for facility inpatient and outpatient services ($ millions) (required)]]/Table2[[#This Row],[Simulated Medicare allowed amount for facility inpatient and outpatient services ($ millions) (required)]],"")</f>
        <v/>
      </c>
    </row>
    <row r="2558" spans="1:9">
      <c r="A2558" s="332"/>
      <c r="B2558" s="332"/>
      <c r="C2558" s="332"/>
      <c r="D2558" s="332"/>
      <c r="E2558" s="332"/>
      <c r="F2558" s="333"/>
      <c r="G2558" s="334"/>
      <c r="H2558" s="334"/>
      <c r="I2558" s="389" t="str">
        <f>IFERROR(Table2[[#This Row],[Total private allowed amount for facility inpatient and outpatient services ($ millions) (required)]]/Table2[[#This Row],[Simulated Medicare allowed amount for facility inpatient and outpatient services ($ millions) (required)]],"")</f>
        <v/>
      </c>
    </row>
    <row r="2559" spans="1:9">
      <c r="A2559" s="332"/>
      <c r="B2559" s="332"/>
      <c r="C2559" s="332"/>
      <c r="D2559" s="332"/>
      <c r="E2559" s="332"/>
      <c r="F2559" s="333"/>
      <c r="G2559" s="334"/>
      <c r="H2559" s="334"/>
      <c r="I2559" s="389" t="str">
        <f>IFERROR(Table2[[#This Row],[Total private allowed amount for facility inpatient and outpatient services ($ millions) (required)]]/Table2[[#This Row],[Simulated Medicare allowed amount for facility inpatient and outpatient services ($ millions) (required)]],"")</f>
        <v/>
      </c>
    </row>
    <row r="2560" spans="1:9">
      <c r="A2560" s="332"/>
      <c r="B2560" s="332"/>
      <c r="C2560" s="332"/>
      <c r="D2560" s="332"/>
      <c r="E2560" s="332"/>
      <c r="F2560" s="333"/>
      <c r="G2560" s="334"/>
      <c r="H2560" s="334"/>
      <c r="I2560" s="389" t="str">
        <f>IFERROR(Table2[[#This Row],[Total private allowed amount for facility inpatient and outpatient services ($ millions) (required)]]/Table2[[#This Row],[Simulated Medicare allowed amount for facility inpatient and outpatient services ($ millions) (required)]],"")</f>
        <v/>
      </c>
    </row>
    <row r="2561" spans="1:9">
      <c r="A2561" s="332"/>
      <c r="B2561" s="332"/>
      <c r="C2561" s="332"/>
      <c r="D2561" s="332"/>
      <c r="E2561" s="332"/>
      <c r="F2561" s="333"/>
      <c r="G2561" s="334"/>
      <c r="H2561" s="334"/>
      <c r="I2561" s="389" t="str">
        <f>IFERROR(Table2[[#This Row],[Total private allowed amount for facility inpatient and outpatient services ($ millions) (required)]]/Table2[[#This Row],[Simulated Medicare allowed amount for facility inpatient and outpatient services ($ millions) (required)]],"")</f>
        <v/>
      </c>
    </row>
    <row r="2562" spans="1:9">
      <c r="A2562" s="332"/>
      <c r="B2562" s="332"/>
      <c r="C2562" s="332"/>
      <c r="D2562" s="332"/>
      <c r="E2562" s="332"/>
      <c r="F2562" s="333"/>
      <c r="G2562" s="334"/>
      <c r="H2562" s="334"/>
      <c r="I2562" s="389" t="str">
        <f>IFERROR(Table2[[#This Row],[Total private allowed amount for facility inpatient and outpatient services ($ millions) (required)]]/Table2[[#This Row],[Simulated Medicare allowed amount for facility inpatient and outpatient services ($ millions) (required)]],"")</f>
        <v/>
      </c>
    </row>
    <row r="2563" spans="1:9">
      <c r="A2563" s="332"/>
      <c r="B2563" s="332"/>
      <c r="C2563" s="332"/>
      <c r="D2563" s="332"/>
      <c r="E2563" s="332"/>
      <c r="F2563" s="333"/>
      <c r="G2563" s="335"/>
      <c r="H2563" s="334"/>
      <c r="I2563" s="389" t="str">
        <f>IFERROR(Table2[[#This Row],[Total private allowed amount for facility inpatient and outpatient services ($ millions) (required)]]/Table2[[#This Row],[Simulated Medicare allowed amount for facility inpatient and outpatient services ($ millions) (required)]],"")</f>
        <v/>
      </c>
    </row>
    <row r="2564" spans="1:9">
      <c r="A2564" s="332"/>
      <c r="B2564" s="332"/>
      <c r="C2564" s="332"/>
      <c r="D2564" s="332"/>
      <c r="E2564" s="332"/>
      <c r="F2564" s="333"/>
      <c r="G2564" s="334"/>
      <c r="H2564" s="334"/>
      <c r="I2564" s="389" t="str">
        <f>IFERROR(Table2[[#This Row],[Total private allowed amount for facility inpatient and outpatient services ($ millions) (required)]]/Table2[[#This Row],[Simulated Medicare allowed amount for facility inpatient and outpatient services ($ millions) (required)]],"")</f>
        <v/>
      </c>
    </row>
    <row r="2565" spans="1:9">
      <c r="A2565" s="332"/>
      <c r="B2565" s="332"/>
      <c r="C2565" s="332"/>
      <c r="D2565" s="332"/>
      <c r="E2565" s="332"/>
      <c r="F2565" s="333"/>
      <c r="G2565" s="334"/>
      <c r="H2565" s="335"/>
      <c r="I2565" s="389" t="str">
        <f>IFERROR(Table2[[#This Row],[Total private allowed amount for facility inpatient and outpatient services ($ millions) (required)]]/Table2[[#This Row],[Simulated Medicare allowed amount for facility inpatient and outpatient services ($ millions) (required)]],"")</f>
        <v/>
      </c>
    </row>
    <row r="2566" spans="1:9">
      <c r="A2566" s="332"/>
      <c r="B2566" s="332"/>
      <c r="C2566" s="332"/>
      <c r="D2566" s="332"/>
      <c r="E2566" s="332"/>
      <c r="F2566" s="333"/>
      <c r="G2566" s="334"/>
      <c r="H2566" s="334"/>
      <c r="I2566" s="389" t="str">
        <f>IFERROR(Table2[[#This Row],[Total private allowed amount for facility inpatient and outpatient services ($ millions) (required)]]/Table2[[#This Row],[Simulated Medicare allowed amount for facility inpatient and outpatient services ($ millions) (required)]],"")</f>
        <v/>
      </c>
    </row>
    <row r="2567" spans="1:9">
      <c r="A2567" s="332"/>
      <c r="B2567" s="332"/>
      <c r="C2567" s="332"/>
      <c r="D2567" s="332"/>
      <c r="E2567" s="332"/>
      <c r="F2567" s="333"/>
      <c r="G2567" s="335"/>
      <c r="H2567" s="334"/>
      <c r="I2567" s="389" t="str">
        <f>IFERROR(Table2[[#This Row],[Total private allowed amount for facility inpatient and outpatient services ($ millions) (required)]]/Table2[[#This Row],[Simulated Medicare allowed amount for facility inpatient and outpatient services ($ millions) (required)]],"")</f>
        <v/>
      </c>
    </row>
    <row r="2568" spans="1:9">
      <c r="A2568" s="332"/>
      <c r="B2568" s="332"/>
      <c r="C2568" s="332"/>
      <c r="D2568" s="332"/>
      <c r="E2568" s="332"/>
      <c r="F2568" s="333"/>
      <c r="G2568" s="334"/>
      <c r="H2568" s="334"/>
      <c r="I2568" s="389" t="str">
        <f>IFERROR(Table2[[#This Row],[Total private allowed amount for facility inpatient and outpatient services ($ millions) (required)]]/Table2[[#This Row],[Simulated Medicare allowed amount for facility inpatient and outpatient services ($ millions) (required)]],"")</f>
        <v/>
      </c>
    </row>
    <row r="2569" spans="1:9">
      <c r="A2569" s="332"/>
      <c r="B2569" s="332"/>
      <c r="C2569" s="332"/>
      <c r="D2569" s="332"/>
      <c r="E2569" s="332"/>
      <c r="F2569" s="333"/>
      <c r="G2569" s="334"/>
      <c r="H2569" s="334"/>
      <c r="I2569" s="389" t="str">
        <f>IFERROR(Table2[[#This Row],[Total private allowed amount for facility inpatient and outpatient services ($ millions) (required)]]/Table2[[#This Row],[Simulated Medicare allowed amount for facility inpatient and outpatient services ($ millions) (required)]],"")</f>
        <v/>
      </c>
    </row>
    <row r="2570" spans="1:9">
      <c r="A2570" s="332"/>
      <c r="B2570" s="332"/>
      <c r="C2570" s="332"/>
      <c r="D2570" s="332"/>
      <c r="E2570" s="332"/>
      <c r="F2570" s="333"/>
      <c r="G2570" s="334"/>
      <c r="H2570" s="334"/>
      <c r="I2570" s="389" t="str">
        <f>IFERROR(Table2[[#This Row],[Total private allowed amount for facility inpatient and outpatient services ($ millions) (required)]]/Table2[[#This Row],[Simulated Medicare allowed amount for facility inpatient and outpatient services ($ millions) (required)]],"")</f>
        <v/>
      </c>
    </row>
    <row r="2571" spans="1:9">
      <c r="A2571" s="332"/>
      <c r="B2571" s="332"/>
      <c r="C2571" s="332"/>
      <c r="D2571" s="332"/>
      <c r="E2571" s="332"/>
      <c r="F2571" s="333"/>
      <c r="G2571" s="334"/>
      <c r="H2571" s="335"/>
      <c r="I2571" s="389" t="str">
        <f>IFERROR(Table2[[#This Row],[Total private allowed amount for facility inpatient and outpatient services ($ millions) (required)]]/Table2[[#This Row],[Simulated Medicare allowed amount for facility inpatient and outpatient services ($ millions) (required)]],"")</f>
        <v/>
      </c>
    </row>
    <row r="2572" spans="1:9">
      <c r="A2572" s="332"/>
      <c r="B2572" s="332"/>
      <c r="C2572" s="332"/>
      <c r="D2572" s="332"/>
      <c r="E2572" s="332"/>
      <c r="F2572" s="333"/>
      <c r="G2572" s="334"/>
      <c r="H2572" s="334"/>
      <c r="I2572" s="389" t="str">
        <f>IFERROR(Table2[[#This Row],[Total private allowed amount for facility inpatient and outpatient services ($ millions) (required)]]/Table2[[#This Row],[Simulated Medicare allowed amount for facility inpatient and outpatient services ($ millions) (required)]],"")</f>
        <v/>
      </c>
    </row>
    <row r="2573" spans="1:9">
      <c r="A2573" s="332"/>
      <c r="B2573" s="332"/>
      <c r="C2573" s="332"/>
      <c r="D2573" s="332"/>
      <c r="E2573" s="332"/>
      <c r="F2573" s="333"/>
      <c r="G2573" s="334"/>
      <c r="H2573" s="334"/>
      <c r="I2573" s="389" t="str">
        <f>IFERROR(Table2[[#This Row],[Total private allowed amount for facility inpatient and outpatient services ($ millions) (required)]]/Table2[[#This Row],[Simulated Medicare allowed amount for facility inpatient and outpatient services ($ millions) (required)]],"")</f>
        <v/>
      </c>
    </row>
    <row r="2574" spans="1:9">
      <c r="A2574" s="332"/>
      <c r="B2574" s="332"/>
      <c r="C2574" s="332"/>
      <c r="D2574" s="332"/>
      <c r="E2574" s="332"/>
      <c r="F2574" s="333"/>
      <c r="G2574" s="334"/>
      <c r="H2574" s="335"/>
      <c r="I2574" s="389" t="str">
        <f>IFERROR(Table2[[#This Row],[Total private allowed amount for facility inpatient and outpatient services ($ millions) (required)]]/Table2[[#This Row],[Simulated Medicare allowed amount for facility inpatient and outpatient services ($ millions) (required)]],"")</f>
        <v/>
      </c>
    </row>
    <row r="2575" spans="1:9">
      <c r="A2575" s="332"/>
      <c r="B2575" s="332"/>
      <c r="C2575" s="332"/>
      <c r="D2575" s="332"/>
      <c r="E2575" s="332"/>
      <c r="F2575" s="333"/>
      <c r="G2575" s="334"/>
      <c r="H2575" s="334"/>
      <c r="I2575" s="389" t="str">
        <f>IFERROR(Table2[[#This Row],[Total private allowed amount for facility inpatient and outpatient services ($ millions) (required)]]/Table2[[#This Row],[Simulated Medicare allowed amount for facility inpatient and outpatient services ($ millions) (required)]],"")</f>
        <v/>
      </c>
    </row>
    <row r="2576" spans="1:9">
      <c r="A2576" s="332"/>
      <c r="B2576" s="332"/>
      <c r="C2576" s="332"/>
      <c r="D2576" s="332"/>
      <c r="E2576" s="332"/>
      <c r="F2576" s="333"/>
      <c r="G2576" s="334"/>
      <c r="H2576" s="334"/>
      <c r="I2576" s="389" t="str">
        <f>IFERROR(Table2[[#This Row],[Total private allowed amount for facility inpatient and outpatient services ($ millions) (required)]]/Table2[[#This Row],[Simulated Medicare allowed amount for facility inpatient and outpatient services ($ millions) (required)]],"")</f>
        <v/>
      </c>
    </row>
    <row r="2577" spans="1:9">
      <c r="A2577" s="332"/>
      <c r="B2577" s="332"/>
      <c r="C2577" s="332"/>
      <c r="D2577" s="332"/>
      <c r="E2577" s="332"/>
      <c r="F2577" s="333"/>
      <c r="G2577" s="334"/>
      <c r="H2577" s="334"/>
      <c r="I2577" s="389" t="str">
        <f>IFERROR(Table2[[#This Row],[Total private allowed amount for facility inpatient and outpatient services ($ millions) (required)]]/Table2[[#This Row],[Simulated Medicare allowed amount for facility inpatient and outpatient services ($ millions) (required)]],"")</f>
        <v/>
      </c>
    </row>
    <row r="2578" spans="1:9">
      <c r="A2578" s="332"/>
      <c r="B2578" s="332"/>
      <c r="C2578" s="332"/>
      <c r="D2578" s="332"/>
      <c r="E2578" s="332"/>
      <c r="F2578" s="333"/>
      <c r="G2578" s="335"/>
      <c r="H2578" s="334"/>
      <c r="I2578" s="389" t="str">
        <f>IFERROR(Table2[[#This Row],[Total private allowed amount for facility inpatient and outpatient services ($ millions) (required)]]/Table2[[#This Row],[Simulated Medicare allowed amount for facility inpatient and outpatient services ($ millions) (required)]],"")</f>
        <v/>
      </c>
    </row>
    <row r="2579" spans="1:9">
      <c r="A2579" s="332"/>
      <c r="B2579" s="332"/>
      <c r="C2579" s="332"/>
      <c r="D2579" s="332"/>
      <c r="E2579" s="332"/>
      <c r="F2579" s="333"/>
      <c r="G2579" s="335"/>
      <c r="H2579" s="335"/>
      <c r="I2579" s="389" t="str">
        <f>IFERROR(Table2[[#This Row],[Total private allowed amount for facility inpatient and outpatient services ($ millions) (required)]]/Table2[[#This Row],[Simulated Medicare allowed amount for facility inpatient and outpatient services ($ millions) (required)]],"")</f>
        <v/>
      </c>
    </row>
    <row r="2580" spans="1:9">
      <c r="A2580" s="332"/>
      <c r="B2580" s="332"/>
      <c r="C2580" s="332"/>
      <c r="D2580" s="332"/>
      <c r="E2580" s="332"/>
      <c r="F2580" s="333"/>
      <c r="G2580" s="334"/>
      <c r="H2580" s="334"/>
      <c r="I2580" s="389" t="str">
        <f>IFERROR(Table2[[#This Row],[Total private allowed amount for facility inpatient and outpatient services ($ millions) (required)]]/Table2[[#This Row],[Simulated Medicare allowed amount for facility inpatient and outpatient services ($ millions) (required)]],"")</f>
        <v/>
      </c>
    </row>
    <row r="2581" spans="1:9">
      <c r="A2581" s="332"/>
      <c r="B2581" s="332"/>
      <c r="C2581" s="332"/>
      <c r="D2581" s="332"/>
      <c r="E2581" s="332"/>
      <c r="F2581" s="333"/>
      <c r="G2581" s="334"/>
      <c r="H2581" s="334"/>
      <c r="I2581" s="389" t="str">
        <f>IFERROR(Table2[[#This Row],[Total private allowed amount for facility inpatient and outpatient services ($ millions) (required)]]/Table2[[#This Row],[Simulated Medicare allowed amount for facility inpatient and outpatient services ($ millions) (required)]],"")</f>
        <v/>
      </c>
    </row>
    <row r="2582" spans="1:9">
      <c r="A2582" s="332"/>
      <c r="B2582" s="332"/>
      <c r="C2582" s="332"/>
      <c r="D2582" s="332"/>
      <c r="E2582" s="332"/>
      <c r="F2582" s="333"/>
      <c r="G2582" s="334"/>
      <c r="H2582" s="334"/>
      <c r="I2582" s="389" t="str">
        <f>IFERROR(Table2[[#This Row],[Total private allowed amount for facility inpatient and outpatient services ($ millions) (required)]]/Table2[[#This Row],[Simulated Medicare allowed amount for facility inpatient and outpatient services ($ millions) (required)]],"")</f>
        <v/>
      </c>
    </row>
    <row r="2583" spans="1:9">
      <c r="A2583" s="332"/>
      <c r="B2583" s="332"/>
      <c r="C2583" s="332"/>
      <c r="D2583" s="332"/>
      <c r="E2583" s="332"/>
      <c r="F2583" s="333"/>
      <c r="G2583" s="334"/>
      <c r="H2583" s="334"/>
      <c r="I2583" s="389" t="str">
        <f>IFERROR(Table2[[#This Row],[Total private allowed amount for facility inpatient and outpatient services ($ millions) (required)]]/Table2[[#This Row],[Simulated Medicare allowed amount for facility inpatient and outpatient services ($ millions) (required)]],"")</f>
        <v/>
      </c>
    </row>
    <row r="2584" spans="1:9">
      <c r="A2584" s="332"/>
      <c r="B2584" s="332"/>
      <c r="C2584" s="332"/>
      <c r="D2584" s="332"/>
      <c r="E2584" s="332"/>
      <c r="F2584" s="333"/>
      <c r="G2584" s="335"/>
      <c r="H2584" s="334"/>
      <c r="I2584" s="389" t="str">
        <f>IFERROR(Table2[[#This Row],[Total private allowed amount for facility inpatient and outpatient services ($ millions) (required)]]/Table2[[#This Row],[Simulated Medicare allowed amount for facility inpatient and outpatient services ($ millions) (required)]],"")</f>
        <v/>
      </c>
    </row>
    <row r="2585" spans="1:9">
      <c r="A2585" s="332"/>
      <c r="B2585" s="332"/>
      <c r="C2585" s="332"/>
      <c r="D2585" s="332"/>
      <c r="E2585" s="332"/>
      <c r="F2585" s="333"/>
      <c r="G2585" s="334"/>
      <c r="H2585" s="334"/>
      <c r="I2585" s="389" t="str">
        <f>IFERROR(Table2[[#This Row],[Total private allowed amount for facility inpatient and outpatient services ($ millions) (required)]]/Table2[[#This Row],[Simulated Medicare allowed amount for facility inpatient and outpatient services ($ millions) (required)]],"")</f>
        <v/>
      </c>
    </row>
    <row r="2586" spans="1:9">
      <c r="A2586" s="332"/>
      <c r="B2586" s="332"/>
      <c r="C2586" s="332"/>
      <c r="D2586" s="332"/>
      <c r="E2586" s="332"/>
      <c r="F2586" s="333"/>
      <c r="G2586" s="334"/>
      <c r="H2586" s="334"/>
      <c r="I2586" s="389" t="str">
        <f>IFERROR(Table2[[#This Row],[Total private allowed amount for facility inpatient and outpatient services ($ millions) (required)]]/Table2[[#This Row],[Simulated Medicare allowed amount for facility inpatient and outpatient services ($ millions) (required)]],"")</f>
        <v/>
      </c>
    </row>
    <row r="2587" spans="1:9">
      <c r="A2587" s="332"/>
      <c r="B2587" s="332"/>
      <c r="C2587" s="332"/>
      <c r="D2587" s="332"/>
      <c r="E2587" s="332"/>
      <c r="F2587" s="333"/>
      <c r="G2587" s="334"/>
      <c r="H2587" s="334"/>
      <c r="I2587" s="389" t="str">
        <f>IFERROR(Table2[[#This Row],[Total private allowed amount for facility inpatient and outpatient services ($ millions) (required)]]/Table2[[#This Row],[Simulated Medicare allowed amount for facility inpatient and outpatient services ($ millions) (required)]],"")</f>
        <v/>
      </c>
    </row>
    <row r="2588" spans="1:9">
      <c r="A2588" s="332"/>
      <c r="B2588" s="332"/>
      <c r="C2588" s="332"/>
      <c r="D2588" s="332"/>
      <c r="E2588" s="332"/>
      <c r="F2588" s="333"/>
      <c r="G2588" s="334"/>
      <c r="H2588" s="334"/>
      <c r="I2588" s="389" t="str">
        <f>IFERROR(Table2[[#This Row],[Total private allowed amount for facility inpatient and outpatient services ($ millions) (required)]]/Table2[[#This Row],[Simulated Medicare allowed amount for facility inpatient and outpatient services ($ millions) (required)]],"")</f>
        <v/>
      </c>
    </row>
    <row r="2589" spans="1:9">
      <c r="A2589" s="332"/>
      <c r="B2589" s="332"/>
      <c r="C2589" s="332"/>
      <c r="D2589" s="332"/>
      <c r="E2589" s="332"/>
      <c r="F2589" s="333"/>
      <c r="G2589" s="334"/>
      <c r="H2589" s="334"/>
      <c r="I2589" s="389" t="str">
        <f>IFERROR(Table2[[#This Row],[Total private allowed amount for facility inpatient and outpatient services ($ millions) (required)]]/Table2[[#This Row],[Simulated Medicare allowed amount for facility inpatient and outpatient services ($ millions) (required)]],"")</f>
        <v/>
      </c>
    </row>
    <row r="2590" spans="1:9">
      <c r="A2590" s="332"/>
      <c r="B2590" s="332"/>
      <c r="C2590" s="332"/>
      <c r="D2590" s="332"/>
      <c r="E2590" s="332"/>
      <c r="F2590" s="333"/>
      <c r="G2590" s="334"/>
      <c r="H2590" s="335"/>
      <c r="I2590" s="389" t="str">
        <f>IFERROR(Table2[[#This Row],[Total private allowed amount for facility inpatient and outpatient services ($ millions) (required)]]/Table2[[#This Row],[Simulated Medicare allowed amount for facility inpatient and outpatient services ($ millions) (required)]],"")</f>
        <v/>
      </c>
    </row>
    <row r="2591" spans="1:9">
      <c r="A2591" s="332"/>
      <c r="B2591" s="332"/>
      <c r="C2591" s="332"/>
      <c r="D2591" s="332"/>
      <c r="E2591" s="332"/>
      <c r="F2591" s="333"/>
      <c r="G2591" s="334"/>
      <c r="H2591" s="334"/>
      <c r="I2591" s="389" t="str">
        <f>IFERROR(Table2[[#This Row],[Total private allowed amount for facility inpatient and outpatient services ($ millions) (required)]]/Table2[[#This Row],[Simulated Medicare allowed amount for facility inpatient and outpatient services ($ millions) (required)]],"")</f>
        <v/>
      </c>
    </row>
    <row r="2592" spans="1:9">
      <c r="A2592" s="332"/>
      <c r="B2592" s="332"/>
      <c r="C2592" s="332"/>
      <c r="D2592" s="332"/>
      <c r="E2592" s="332"/>
      <c r="F2592" s="333"/>
      <c r="G2592" s="334"/>
      <c r="H2592" s="334"/>
      <c r="I2592" s="389" t="str">
        <f>IFERROR(Table2[[#This Row],[Total private allowed amount for facility inpatient and outpatient services ($ millions) (required)]]/Table2[[#This Row],[Simulated Medicare allowed amount for facility inpatient and outpatient services ($ millions) (required)]],"")</f>
        <v/>
      </c>
    </row>
    <row r="2593" spans="1:9">
      <c r="A2593" s="332"/>
      <c r="B2593" s="332"/>
      <c r="C2593" s="332"/>
      <c r="D2593" s="332"/>
      <c r="E2593" s="332"/>
      <c r="F2593" s="333"/>
      <c r="G2593" s="334"/>
      <c r="H2593" s="334"/>
      <c r="I2593" s="389" t="str">
        <f>IFERROR(Table2[[#This Row],[Total private allowed amount for facility inpatient and outpatient services ($ millions) (required)]]/Table2[[#This Row],[Simulated Medicare allowed amount for facility inpatient and outpatient services ($ millions) (required)]],"")</f>
        <v/>
      </c>
    </row>
    <row r="2594" spans="1:9">
      <c r="A2594" s="332"/>
      <c r="B2594" s="332"/>
      <c r="C2594" s="332"/>
      <c r="D2594" s="332"/>
      <c r="E2594" s="332"/>
      <c r="F2594" s="333"/>
      <c r="G2594" s="334"/>
      <c r="H2594" s="334"/>
      <c r="I2594" s="389" t="str">
        <f>IFERROR(Table2[[#This Row],[Total private allowed amount for facility inpatient and outpatient services ($ millions) (required)]]/Table2[[#This Row],[Simulated Medicare allowed amount for facility inpatient and outpatient services ($ millions) (required)]],"")</f>
        <v/>
      </c>
    </row>
    <row r="2595" spans="1:9">
      <c r="A2595" s="332"/>
      <c r="B2595" s="332"/>
      <c r="C2595" s="332"/>
      <c r="D2595" s="332"/>
      <c r="E2595" s="332"/>
      <c r="F2595" s="333"/>
      <c r="G2595" s="334"/>
      <c r="H2595" s="335"/>
      <c r="I2595" s="389" t="str">
        <f>IFERROR(Table2[[#This Row],[Total private allowed amount for facility inpatient and outpatient services ($ millions) (required)]]/Table2[[#This Row],[Simulated Medicare allowed amount for facility inpatient and outpatient services ($ millions) (required)]],"")</f>
        <v/>
      </c>
    </row>
    <row r="2596" spans="1:9">
      <c r="A2596" s="332"/>
      <c r="B2596" s="332"/>
      <c r="C2596" s="332"/>
      <c r="D2596" s="332"/>
      <c r="E2596" s="332"/>
      <c r="F2596" s="333"/>
      <c r="G2596" s="334"/>
      <c r="H2596" s="334"/>
      <c r="I2596" s="389" t="str">
        <f>IFERROR(Table2[[#This Row],[Total private allowed amount for facility inpatient and outpatient services ($ millions) (required)]]/Table2[[#This Row],[Simulated Medicare allowed amount for facility inpatient and outpatient services ($ millions) (required)]],"")</f>
        <v/>
      </c>
    </row>
    <row r="2597" spans="1:9">
      <c r="A2597" s="332"/>
      <c r="B2597" s="332"/>
      <c r="C2597" s="332"/>
      <c r="D2597" s="332"/>
      <c r="E2597" s="332"/>
      <c r="F2597" s="333"/>
      <c r="G2597" s="334"/>
      <c r="H2597" s="334"/>
      <c r="I2597" s="389" t="str">
        <f>IFERROR(Table2[[#This Row],[Total private allowed amount for facility inpatient and outpatient services ($ millions) (required)]]/Table2[[#This Row],[Simulated Medicare allowed amount for facility inpatient and outpatient services ($ millions) (required)]],"")</f>
        <v/>
      </c>
    </row>
    <row r="2598" spans="1:9">
      <c r="A2598" s="332"/>
      <c r="B2598" s="332"/>
      <c r="C2598" s="332"/>
      <c r="D2598" s="332"/>
      <c r="E2598" s="332"/>
      <c r="F2598" s="333"/>
      <c r="G2598" s="334"/>
      <c r="H2598" s="334"/>
      <c r="I2598" s="389" t="str">
        <f>IFERROR(Table2[[#This Row],[Total private allowed amount for facility inpatient and outpatient services ($ millions) (required)]]/Table2[[#This Row],[Simulated Medicare allowed amount for facility inpatient and outpatient services ($ millions) (required)]],"")</f>
        <v/>
      </c>
    </row>
    <row r="2599" spans="1:9" hidden="1">
      <c r="A2599" s="50">
        <v>331301</v>
      </c>
      <c r="B2599" s="50" t="s">
        <v>1902</v>
      </c>
      <c r="C2599" s="50" t="s">
        <v>1903</v>
      </c>
      <c r="D2599" s="50" t="s">
        <v>1904</v>
      </c>
      <c r="E2599" s="50" t="s">
        <v>1905</v>
      </c>
      <c r="F2599" s="51" t="s">
        <v>74</v>
      </c>
      <c r="G2599" s="52" t="s">
        <v>254</v>
      </c>
      <c r="H2599" s="52" t="s">
        <v>254</v>
      </c>
      <c r="I259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00" spans="1:9" hidden="1">
      <c r="A2600" s="50">
        <v>331302</v>
      </c>
      <c r="B2600" s="50" t="s">
        <v>1906</v>
      </c>
      <c r="C2600" s="50" t="s">
        <v>1907</v>
      </c>
      <c r="D2600" s="50" t="s">
        <v>1904</v>
      </c>
      <c r="E2600" s="50" t="s">
        <v>1908</v>
      </c>
      <c r="F2600" s="51" t="s">
        <v>74</v>
      </c>
      <c r="G2600" s="52" t="s">
        <v>254</v>
      </c>
      <c r="H2600" s="52" t="s">
        <v>254</v>
      </c>
      <c r="I260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01" spans="1:9" hidden="1">
      <c r="A2601" s="50">
        <v>331303</v>
      </c>
      <c r="B2601" s="50" t="s">
        <v>1909</v>
      </c>
      <c r="C2601" s="50" t="s">
        <v>1910</v>
      </c>
      <c r="D2601" s="50" t="s">
        <v>1904</v>
      </c>
      <c r="E2601" s="50" t="s">
        <v>1911</v>
      </c>
      <c r="F2601" s="51" t="s">
        <v>74</v>
      </c>
      <c r="G2601" s="52" t="s">
        <v>254</v>
      </c>
      <c r="H2601" s="52" t="s">
        <v>254</v>
      </c>
      <c r="I260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02" spans="1:9" hidden="1">
      <c r="A2602" s="50">
        <v>331304</v>
      </c>
      <c r="B2602" s="50" t="s">
        <v>1912</v>
      </c>
      <c r="C2602" s="50" t="s">
        <v>1913</v>
      </c>
      <c r="D2602" s="50" t="s">
        <v>1904</v>
      </c>
      <c r="E2602" s="50" t="s">
        <v>1914</v>
      </c>
      <c r="F2602" s="51" t="s">
        <v>74</v>
      </c>
      <c r="G2602" s="52" t="s">
        <v>254</v>
      </c>
      <c r="H2602" s="52" t="s">
        <v>254</v>
      </c>
      <c r="I260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03" spans="1:9" hidden="1">
      <c r="A2603" s="50">
        <v>331305</v>
      </c>
      <c r="B2603" s="50" t="s">
        <v>1915</v>
      </c>
      <c r="C2603" s="50" t="s">
        <v>1250</v>
      </c>
      <c r="D2603" s="50" t="s">
        <v>1904</v>
      </c>
      <c r="E2603" s="50" t="s">
        <v>1916</v>
      </c>
      <c r="F2603" s="51" t="s">
        <v>74</v>
      </c>
      <c r="G2603" s="52" t="s">
        <v>254</v>
      </c>
      <c r="H2603" s="52" t="s">
        <v>254</v>
      </c>
      <c r="I260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04" spans="1:9" hidden="1">
      <c r="A2604" s="50">
        <v>331307</v>
      </c>
      <c r="B2604" s="50" t="s">
        <v>1917</v>
      </c>
      <c r="C2604" s="50" t="s">
        <v>1918</v>
      </c>
      <c r="D2604" s="50" t="s">
        <v>1904</v>
      </c>
      <c r="E2604" s="50" t="s">
        <v>1919</v>
      </c>
      <c r="F2604" s="51" t="s">
        <v>74</v>
      </c>
      <c r="G2604" s="52" t="s">
        <v>254</v>
      </c>
      <c r="H2604" s="52" t="s">
        <v>254</v>
      </c>
      <c r="I260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05" spans="1:9" hidden="1">
      <c r="A2605" s="50">
        <v>331309</v>
      </c>
      <c r="B2605" s="50" t="s">
        <v>1920</v>
      </c>
      <c r="C2605" s="50" t="s">
        <v>1921</v>
      </c>
      <c r="D2605" s="50" t="s">
        <v>1904</v>
      </c>
      <c r="E2605" s="50" t="s">
        <v>253</v>
      </c>
      <c r="F2605" s="51" t="s">
        <v>74</v>
      </c>
      <c r="G2605" s="52" t="s">
        <v>254</v>
      </c>
      <c r="H2605" s="52" t="s">
        <v>254</v>
      </c>
      <c r="I260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06" spans="1:9" hidden="1">
      <c r="A2606" s="50">
        <v>331310</v>
      </c>
      <c r="B2606" s="50" t="s">
        <v>1922</v>
      </c>
      <c r="C2606" s="50" t="s">
        <v>1923</v>
      </c>
      <c r="D2606" s="50" t="s">
        <v>1904</v>
      </c>
      <c r="E2606" s="50" t="s">
        <v>253</v>
      </c>
      <c r="F2606" s="51" t="s">
        <v>74</v>
      </c>
      <c r="G2606" s="52" t="s">
        <v>254</v>
      </c>
      <c r="H2606" s="52" t="s">
        <v>254</v>
      </c>
      <c r="I260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07" spans="1:9" hidden="1">
      <c r="A2607" s="50">
        <v>331311</v>
      </c>
      <c r="B2607" s="50" t="s">
        <v>1924</v>
      </c>
      <c r="C2607" s="50" t="s">
        <v>1505</v>
      </c>
      <c r="D2607" s="50" t="s">
        <v>1904</v>
      </c>
      <c r="E2607" s="50" t="s">
        <v>1916</v>
      </c>
      <c r="F2607" s="51" t="s">
        <v>74</v>
      </c>
      <c r="G2607" s="53">
        <v>3.34</v>
      </c>
      <c r="H2607" s="53">
        <v>2.0699999999999998</v>
      </c>
      <c r="I260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1.6135265700483092</v>
      </c>
    </row>
    <row r="2608" spans="1:9" hidden="1">
      <c r="A2608" s="50">
        <v>331312</v>
      </c>
      <c r="B2608" s="50" t="s">
        <v>1925</v>
      </c>
      <c r="C2608" s="50" t="s">
        <v>1926</v>
      </c>
      <c r="D2608" s="50" t="s">
        <v>1904</v>
      </c>
      <c r="E2608" s="50" t="s">
        <v>1927</v>
      </c>
      <c r="F2608" s="51" t="s">
        <v>74</v>
      </c>
      <c r="G2608" s="52" t="s">
        <v>254</v>
      </c>
      <c r="H2608" s="52" t="s">
        <v>254</v>
      </c>
      <c r="I260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09" spans="1:9" hidden="1">
      <c r="A2609" s="50">
        <v>331313</v>
      </c>
      <c r="B2609" s="50" t="s">
        <v>1928</v>
      </c>
      <c r="C2609" s="50" t="s">
        <v>1929</v>
      </c>
      <c r="D2609" s="50" t="s">
        <v>1904</v>
      </c>
      <c r="E2609" s="50" t="s">
        <v>1930</v>
      </c>
      <c r="F2609" s="51" t="s">
        <v>74</v>
      </c>
      <c r="G2609" s="52" t="s">
        <v>254</v>
      </c>
      <c r="H2609" s="52" t="s">
        <v>254</v>
      </c>
      <c r="I260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10" spans="1:9" hidden="1">
      <c r="A2610" s="50">
        <v>331315</v>
      </c>
      <c r="B2610" s="50" t="s">
        <v>1931</v>
      </c>
      <c r="C2610" s="50" t="s">
        <v>1932</v>
      </c>
      <c r="D2610" s="50" t="s">
        <v>1904</v>
      </c>
      <c r="E2610" s="50" t="s">
        <v>1933</v>
      </c>
      <c r="F2610" s="51" t="s">
        <v>74</v>
      </c>
      <c r="G2610" s="52" t="s">
        <v>254</v>
      </c>
      <c r="H2610" s="52" t="s">
        <v>254</v>
      </c>
      <c r="I261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11" spans="1:9" hidden="1">
      <c r="A2611" s="50">
        <v>331316</v>
      </c>
      <c r="B2611" s="50" t="s">
        <v>1934</v>
      </c>
      <c r="C2611" s="50" t="s">
        <v>1706</v>
      </c>
      <c r="D2611" s="50" t="s">
        <v>1904</v>
      </c>
      <c r="E2611" s="50" t="s">
        <v>1935</v>
      </c>
      <c r="F2611" s="51" t="s">
        <v>74</v>
      </c>
      <c r="G2611" s="53">
        <v>3.35</v>
      </c>
      <c r="H2611" s="53">
        <v>2.98</v>
      </c>
      <c r="I261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1.1241610738255035</v>
      </c>
    </row>
    <row r="2612" spans="1:9" hidden="1">
      <c r="A2612" s="50">
        <v>331317</v>
      </c>
      <c r="B2612" s="50" t="s">
        <v>1936</v>
      </c>
      <c r="C2612" s="50" t="s">
        <v>1937</v>
      </c>
      <c r="D2612" s="50" t="s">
        <v>1904</v>
      </c>
      <c r="E2612" s="50" t="s">
        <v>253</v>
      </c>
      <c r="F2612" s="51" t="s">
        <v>74</v>
      </c>
      <c r="G2612" s="53">
        <v>4.32</v>
      </c>
      <c r="H2612" s="54">
        <v>2.5</v>
      </c>
      <c r="I261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1.7280000000000002</v>
      </c>
    </row>
    <row r="2613" spans="1:9" hidden="1">
      <c r="A2613" s="50">
        <v>331318</v>
      </c>
      <c r="B2613" s="50" t="s">
        <v>1938</v>
      </c>
      <c r="C2613" s="50" t="s">
        <v>698</v>
      </c>
      <c r="D2613" s="50" t="s">
        <v>1904</v>
      </c>
      <c r="E2613" s="50" t="s">
        <v>494</v>
      </c>
      <c r="F2613" s="51" t="s">
        <v>74</v>
      </c>
      <c r="G2613" s="53">
        <v>1.17</v>
      </c>
      <c r="H2613" s="53">
        <v>0.98</v>
      </c>
      <c r="I261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1.193877551020408</v>
      </c>
    </row>
    <row r="2614" spans="1:9" hidden="1">
      <c r="A2614" s="50">
        <v>331319</v>
      </c>
      <c r="B2614" s="50" t="s">
        <v>1939</v>
      </c>
      <c r="C2614" s="50" t="s">
        <v>1940</v>
      </c>
      <c r="D2614" s="50" t="s">
        <v>1904</v>
      </c>
      <c r="E2614" s="50" t="s">
        <v>253</v>
      </c>
      <c r="F2614" s="51" t="s">
        <v>74</v>
      </c>
      <c r="G2614" s="52" t="s">
        <v>254</v>
      </c>
      <c r="H2614" s="52" t="s">
        <v>254</v>
      </c>
      <c r="I261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15" spans="1:9">
      <c r="A2615" s="332"/>
      <c r="B2615" s="332"/>
      <c r="C2615" s="332"/>
      <c r="D2615" s="332"/>
      <c r="E2615" s="332"/>
      <c r="F2615" s="333"/>
      <c r="G2615" s="334"/>
      <c r="H2615" s="334"/>
      <c r="I2615" s="389" t="str">
        <f>IFERROR(Table2[[#This Row],[Total private allowed amount for facility inpatient and outpatient services ($ millions) (required)]]/Table2[[#This Row],[Simulated Medicare allowed amount for facility inpatient and outpatient services ($ millions) (required)]],"")</f>
        <v/>
      </c>
    </row>
    <row r="2616" spans="1:9">
      <c r="A2616" s="332"/>
      <c r="B2616" s="332"/>
      <c r="C2616" s="332"/>
      <c r="D2616" s="332"/>
      <c r="E2616" s="332"/>
      <c r="F2616" s="333"/>
      <c r="G2616" s="334"/>
      <c r="H2616" s="334"/>
      <c r="I2616" s="389" t="str">
        <f>IFERROR(Table2[[#This Row],[Total private allowed amount for facility inpatient and outpatient services ($ millions) (required)]]/Table2[[#This Row],[Simulated Medicare allowed amount for facility inpatient and outpatient services ($ millions) (required)]],"")</f>
        <v/>
      </c>
    </row>
    <row r="2617" spans="1:9">
      <c r="A2617" s="332"/>
      <c r="B2617" s="332"/>
      <c r="C2617" s="332"/>
      <c r="D2617" s="332"/>
      <c r="E2617" s="332"/>
      <c r="F2617" s="333"/>
      <c r="G2617" s="334"/>
      <c r="H2617" s="334"/>
      <c r="I2617" s="389" t="str">
        <f>IFERROR(Table2[[#This Row],[Total private allowed amount for facility inpatient and outpatient services ($ millions) (required)]]/Table2[[#This Row],[Simulated Medicare allowed amount for facility inpatient and outpatient services ($ millions) (required)]],"")</f>
        <v/>
      </c>
    </row>
    <row r="2618" spans="1:9">
      <c r="A2618" s="332"/>
      <c r="B2618" s="332"/>
      <c r="C2618" s="332"/>
      <c r="D2618" s="332"/>
      <c r="E2618" s="332"/>
      <c r="F2618" s="333"/>
      <c r="G2618" s="334"/>
      <c r="H2618" s="334"/>
      <c r="I2618" s="389" t="str">
        <f>IFERROR(Table2[[#This Row],[Total private allowed amount for facility inpatient and outpatient services ($ millions) (required)]]/Table2[[#This Row],[Simulated Medicare allowed amount for facility inpatient and outpatient services ($ millions) (required)]],"")</f>
        <v/>
      </c>
    </row>
    <row r="2619" spans="1:9">
      <c r="A2619" s="332"/>
      <c r="B2619" s="332"/>
      <c r="C2619" s="332"/>
      <c r="D2619" s="332"/>
      <c r="E2619" s="332"/>
      <c r="F2619" s="333"/>
      <c r="G2619" s="334"/>
      <c r="H2619" s="334"/>
      <c r="I2619" s="389" t="str">
        <f>IFERROR(Table2[[#This Row],[Total private allowed amount for facility inpatient and outpatient services ($ millions) (required)]]/Table2[[#This Row],[Simulated Medicare allowed amount for facility inpatient and outpatient services ($ millions) (required)]],"")</f>
        <v/>
      </c>
    </row>
    <row r="2620" spans="1:9">
      <c r="A2620" s="332"/>
      <c r="B2620" s="332"/>
      <c r="C2620" s="332"/>
      <c r="D2620" s="332"/>
      <c r="E2620" s="332"/>
      <c r="F2620" s="333"/>
      <c r="G2620" s="335"/>
      <c r="H2620" s="334"/>
      <c r="I2620" s="389" t="str">
        <f>IFERROR(Table2[[#This Row],[Total private allowed amount for facility inpatient and outpatient services ($ millions) (required)]]/Table2[[#This Row],[Simulated Medicare allowed amount for facility inpatient and outpatient services ($ millions) (required)]],"")</f>
        <v/>
      </c>
    </row>
    <row r="2621" spans="1:9">
      <c r="A2621" s="332"/>
      <c r="B2621" s="332"/>
      <c r="C2621" s="332"/>
      <c r="D2621" s="332"/>
      <c r="E2621" s="332"/>
      <c r="F2621" s="333"/>
      <c r="G2621" s="334"/>
      <c r="H2621" s="334"/>
      <c r="I2621" s="389" t="str">
        <f>IFERROR(Table2[[#This Row],[Total private allowed amount for facility inpatient and outpatient services ($ millions) (required)]]/Table2[[#This Row],[Simulated Medicare allowed amount for facility inpatient and outpatient services ($ millions) (required)]],"")</f>
        <v/>
      </c>
    </row>
    <row r="2622" spans="1:9">
      <c r="A2622" s="332"/>
      <c r="B2622" s="332"/>
      <c r="C2622" s="332"/>
      <c r="D2622" s="332"/>
      <c r="E2622" s="332"/>
      <c r="F2622" s="333"/>
      <c r="G2622" s="334"/>
      <c r="H2622" s="334"/>
      <c r="I2622" s="389" t="str">
        <f>IFERROR(Table2[[#This Row],[Total private allowed amount for facility inpatient and outpatient services ($ millions) (required)]]/Table2[[#This Row],[Simulated Medicare allowed amount for facility inpatient and outpatient services ($ millions) (required)]],"")</f>
        <v/>
      </c>
    </row>
    <row r="2623" spans="1:9">
      <c r="A2623" s="332"/>
      <c r="B2623" s="332"/>
      <c r="C2623" s="332"/>
      <c r="D2623" s="332"/>
      <c r="E2623" s="332"/>
      <c r="F2623" s="333"/>
      <c r="G2623" s="334"/>
      <c r="H2623" s="334"/>
      <c r="I2623" s="389" t="str">
        <f>IFERROR(Table2[[#This Row],[Total private allowed amount for facility inpatient and outpatient services ($ millions) (required)]]/Table2[[#This Row],[Simulated Medicare allowed amount for facility inpatient and outpatient services ($ millions) (required)]],"")</f>
        <v/>
      </c>
    </row>
    <row r="2624" spans="1:9">
      <c r="A2624" s="332"/>
      <c r="B2624" s="332"/>
      <c r="C2624" s="332"/>
      <c r="D2624" s="332"/>
      <c r="E2624" s="332"/>
      <c r="F2624" s="333"/>
      <c r="G2624" s="334"/>
      <c r="H2624" s="334"/>
      <c r="I2624" s="389" t="str">
        <f>IFERROR(Table2[[#This Row],[Total private allowed amount for facility inpatient and outpatient services ($ millions) (required)]]/Table2[[#This Row],[Simulated Medicare allowed amount for facility inpatient and outpatient services ($ millions) (required)]],"")</f>
        <v/>
      </c>
    </row>
    <row r="2625" spans="1:9">
      <c r="A2625" s="332"/>
      <c r="B2625" s="332"/>
      <c r="C2625" s="332"/>
      <c r="D2625" s="332"/>
      <c r="E2625" s="332"/>
      <c r="F2625" s="333"/>
      <c r="G2625" s="335"/>
      <c r="H2625" s="334"/>
      <c r="I2625" s="389" t="str">
        <f>IFERROR(Table2[[#This Row],[Total private allowed amount for facility inpatient and outpatient services ($ millions) (required)]]/Table2[[#This Row],[Simulated Medicare allowed amount for facility inpatient and outpatient services ($ millions) (required)]],"")</f>
        <v/>
      </c>
    </row>
    <row r="2626" spans="1:9">
      <c r="A2626" s="332"/>
      <c r="B2626" s="332"/>
      <c r="C2626" s="332"/>
      <c r="D2626" s="332"/>
      <c r="E2626" s="332"/>
      <c r="F2626" s="333"/>
      <c r="G2626" s="334"/>
      <c r="H2626" s="334"/>
      <c r="I2626" s="389" t="str">
        <f>IFERROR(Table2[[#This Row],[Total private allowed amount for facility inpatient and outpatient services ($ millions) (required)]]/Table2[[#This Row],[Simulated Medicare allowed amount for facility inpatient and outpatient services ($ millions) (required)]],"")</f>
        <v/>
      </c>
    </row>
    <row r="2627" spans="1:9">
      <c r="A2627" s="332"/>
      <c r="B2627" s="332"/>
      <c r="C2627" s="332"/>
      <c r="D2627" s="332"/>
      <c r="E2627" s="332"/>
      <c r="F2627" s="333"/>
      <c r="G2627" s="334"/>
      <c r="H2627" s="334"/>
      <c r="I2627" s="389" t="str">
        <f>IFERROR(Table2[[#This Row],[Total private allowed amount for facility inpatient and outpatient services ($ millions) (required)]]/Table2[[#This Row],[Simulated Medicare allowed amount for facility inpatient and outpatient services ($ millions) (required)]],"")</f>
        <v/>
      </c>
    </row>
    <row r="2628" spans="1:9">
      <c r="A2628" s="332"/>
      <c r="B2628" s="332"/>
      <c r="C2628" s="332"/>
      <c r="D2628" s="332"/>
      <c r="E2628" s="332"/>
      <c r="F2628" s="333"/>
      <c r="G2628" s="334"/>
      <c r="H2628" s="334"/>
      <c r="I2628" s="389" t="str">
        <f>IFERROR(Table2[[#This Row],[Total private allowed amount for facility inpatient and outpatient services ($ millions) (required)]]/Table2[[#This Row],[Simulated Medicare allowed amount for facility inpatient and outpatient services ($ millions) (required)]],"")</f>
        <v/>
      </c>
    </row>
    <row r="2629" spans="1:9">
      <c r="A2629" s="332"/>
      <c r="B2629" s="332"/>
      <c r="C2629" s="332"/>
      <c r="D2629" s="332"/>
      <c r="E2629" s="332"/>
      <c r="F2629" s="333"/>
      <c r="G2629" s="334"/>
      <c r="H2629" s="335"/>
      <c r="I2629" s="389" t="str">
        <f>IFERROR(Table2[[#This Row],[Total private allowed amount for facility inpatient and outpatient services ($ millions) (required)]]/Table2[[#This Row],[Simulated Medicare allowed amount for facility inpatient and outpatient services ($ millions) (required)]],"")</f>
        <v/>
      </c>
    </row>
    <row r="2630" spans="1:9">
      <c r="A2630" s="332"/>
      <c r="B2630" s="332"/>
      <c r="C2630" s="332"/>
      <c r="D2630" s="332"/>
      <c r="E2630" s="332"/>
      <c r="F2630" s="333"/>
      <c r="G2630" s="334"/>
      <c r="H2630" s="334"/>
      <c r="I2630" s="389" t="str">
        <f>IFERROR(Table2[[#This Row],[Total private allowed amount for facility inpatient and outpatient services ($ millions) (required)]]/Table2[[#This Row],[Simulated Medicare allowed amount for facility inpatient and outpatient services ($ millions) (required)]],"")</f>
        <v/>
      </c>
    </row>
    <row r="2631" spans="1:9">
      <c r="A2631" s="332"/>
      <c r="B2631" s="332"/>
      <c r="C2631" s="332"/>
      <c r="D2631" s="332"/>
      <c r="E2631" s="332"/>
      <c r="F2631" s="333"/>
      <c r="G2631" s="334"/>
      <c r="H2631" s="334"/>
      <c r="I2631" s="389" t="str">
        <f>IFERROR(Table2[[#This Row],[Total private allowed amount for facility inpatient and outpatient services ($ millions) (required)]]/Table2[[#This Row],[Simulated Medicare allowed amount for facility inpatient and outpatient services ($ millions) (required)]],"")</f>
        <v/>
      </c>
    </row>
    <row r="2632" spans="1:9">
      <c r="A2632" s="332"/>
      <c r="B2632" s="332"/>
      <c r="C2632" s="332"/>
      <c r="D2632" s="332"/>
      <c r="E2632" s="332"/>
      <c r="F2632" s="333"/>
      <c r="G2632" s="334"/>
      <c r="H2632" s="334"/>
      <c r="I2632" s="389" t="str">
        <f>IFERROR(Table2[[#This Row],[Total private allowed amount for facility inpatient and outpatient services ($ millions) (required)]]/Table2[[#This Row],[Simulated Medicare allowed amount for facility inpatient and outpatient services ($ millions) (required)]],"")</f>
        <v/>
      </c>
    </row>
    <row r="2633" spans="1:9">
      <c r="A2633" s="332"/>
      <c r="B2633" s="332"/>
      <c r="C2633" s="332"/>
      <c r="D2633" s="332"/>
      <c r="E2633" s="332"/>
      <c r="F2633" s="333"/>
      <c r="G2633" s="334"/>
      <c r="H2633" s="334"/>
      <c r="I2633" s="389" t="str">
        <f>IFERROR(Table2[[#This Row],[Total private allowed amount for facility inpatient and outpatient services ($ millions) (required)]]/Table2[[#This Row],[Simulated Medicare allowed amount for facility inpatient and outpatient services ($ millions) (required)]],"")</f>
        <v/>
      </c>
    </row>
    <row r="2634" spans="1:9">
      <c r="A2634" s="332"/>
      <c r="B2634" s="332"/>
      <c r="C2634" s="332"/>
      <c r="D2634" s="332"/>
      <c r="E2634" s="332"/>
      <c r="F2634" s="333"/>
      <c r="G2634" s="335"/>
      <c r="H2634" s="335"/>
      <c r="I2634" s="389" t="str">
        <f>IFERROR(Table2[[#This Row],[Total private allowed amount for facility inpatient and outpatient services ($ millions) (required)]]/Table2[[#This Row],[Simulated Medicare allowed amount for facility inpatient and outpatient services ($ millions) (required)]],"")</f>
        <v/>
      </c>
    </row>
    <row r="2635" spans="1:9">
      <c r="A2635" s="332"/>
      <c r="B2635" s="332"/>
      <c r="C2635" s="332"/>
      <c r="D2635" s="332"/>
      <c r="E2635" s="332"/>
      <c r="F2635" s="333"/>
      <c r="G2635" s="334"/>
      <c r="H2635" s="334"/>
      <c r="I2635" s="389" t="str">
        <f>IFERROR(Table2[[#This Row],[Total private allowed amount for facility inpatient and outpatient services ($ millions) (required)]]/Table2[[#This Row],[Simulated Medicare allowed amount for facility inpatient and outpatient services ($ millions) (required)]],"")</f>
        <v/>
      </c>
    </row>
    <row r="2636" spans="1:9">
      <c r="A2636" s="332"/>
      <c r="B2636" s="332"/>
      <c r="C2636" s="332"/>
      <c r="D2636" s="332"/>
      <c r="E2636" s="332"/>
      <c r="F2636" s="333"/>
      <c r="G2636" s="334"/>
      <c r="H2636" s="334"/>
      <c r="I2636" s="389" t="str">
        <f>IFERROR(Table2[[#This Row],[Total private allowed amount for facility inpatient and outpatient services ($ millions) (required)]]/Table2[[#This Row],[Simulated Medicare allowed amount for facility inpatient and outpatient services ($ millions) (required)]],"")</f>
        <v/>
      </c>
    </row>
    <row r="2637" spans="1:9">
      <c r="A2637" s="332"/>
      <c r="B2637" s="332"/>
      <c r="C2637" s="332"/>
      <c r="D2637" s="332"/>
      <c r="E2637" s="332"/>
      <c r="F2637" s="333"/>
      <c r="G2637" s="336"/>
      <c r="H2637" s="334"/>
      <c r="I2637" s="389" t="str">
        <f>IFERROR(Table2[[#This Row],[Total private allowed amount for facility inpatient and outpatient services ($ millions) (required)]]/Table2[[#This Row],[Simulated Medicare allowed amount for facility inpatient and outpatient services ($ millions) (required)]],"")</f>
        <v/>
      </c>
    </row>
    <row r="2638" spans="1:9">
      <c r="A2638" s="332"/>
      <c r="B2638" s="332"/>
      <c r="C2638" s="332"/>
      <c r="D2638" s="332"/>
      <c r="E2638" s="332"/>
      <c r="F2638" s="333"/>
      <c r="G2638" s="334"/>
      <c r="H2638" s="334"/>
      <c r="I2638" s="389" t="str">
        <f>IFERROR(Table2[[#This Row],[Total private allowed amount for facility inpatient and outpatient services ($ millions) (required)]]/Table2[[#This Row],[Simulated Medicare allowed amount for facility inpatient and outpatient services ($ millions) (required)]],"")</f>
        <v/>
      </c>
    </row>
    <row r="2639" spans="1:9">
      <c r="A2639" s="332"/>
      <c r="B2639" s="332"/>
      <c r="C2639" s="332"/>
      <c r="D2639" s="332"/>
      <c r="E2639" s="332"/>
      <c r="F2639" s="333"/>
      <c r="G2639" s="334"/>
      <c r="H2639" s="335"/>
      <c r="I2639" s="389" t="str">
        <f>IFERROR(Table2[[#This Row],[Total private allowed amount for facility inpatient and outpatient services ($ millions) (required)]]/Table2[[#This Row],[Simulated Medicare allowed amount for facility inpatient and outpatient services ($ millions) (required)]],"")</f>
        <v/>
      </c>
    </row>
    <row r="2640" spans="1:9">
      <c r="A2640" s="332"/>
      <c r="B2640" s="332"/>
      <c r="C2640" s="332"/>
      <c r="D2640" s="332"/>
      <c r="E2640" s="332"/>
      <c r="F2640" s="333"/>
      <c r="G2640" s="335"/>
      <c r="H2640" s="334"/>
      <c r="I2640" s="389" t="str">
        <f>IFERROR(Table2[[#This Row],[Total private allowed amount for facility inpatient and outpatient services ($ millions) (required)]]/Table2[[#This Row],[Simulated Medicare allowed amount for facility inpatient and outpatient services ($ millions) (required)]],"")</f>
        <v/>
      </c>
    </row>
    <row r="2641" spans="1:9">
      <c r="A2641" s="332"/>
      <c r="B2641" s="332"/>
      <c r="C2641" s="332"/>
      <c r="D2641" s="332"/>
      <c r="E2641" s="332"/>
      <c r="F2641" s="333"/>
      <c r="G2641" s="334"/>
      <c r="H2641" s="334"/>
      <c r="I2641" s="389" t="str">
        <f>IFERROR(Table2[[#This Row],[Total private allowed amount for facility inpatient and outpatient services ($ millions) (required)]]/Table2[[#This Row],[Simulated Medicare allowed amount for facility inpatient and outpatient services ($ millions) (required)]],"")</f>
        <v/>
      </c>
    </row>
    <row r="2642" spans="1:9">
      <c r="A2642" s="332"/>
      <c r="B2642" s="332"/>
      <c r="C2642" s="332"/>
      <c r="D2642" s="332"/>
      <c r="E2642" s="332"/>
      <c r="F2642" s="333"/>
      <c r="G2642" s="334"/>
      <c r="H2642" s="334"/>
      <c r="I2642" s="389" t="str">
        <f>IFERROR(Table2[[#This Row],[Total private allowed amount for facility inpatient and outpatient services ($ millions) (required)]]/Table2[[#This Row],[Simulated Medicare allowed amount for facility inpatient and outpatient services ($ millions) (required)]],"")</f>
        <v/>
      </c>
    </row>
    <row r="2643" spans="1:9">
      <c r="A2643" s="332"/>
      <c r="B2643" s="332"/>
      <c r="C2643" s="332"/>
      <c r="D2643" s="332"/>
      <c r="E2643" s="332"/>
      <c r="F2643" s="333"/>
      <c r="G2643" s="334"/>
      <c r="H2643" s="334"/>
      <c r="I2643" s="389" t="str">
        <f>IFERROR(Table2[[#This Row],[Total private allowed amount for facility inpatient and outpatient services ($ millions) (required)]]/Table2[[#This Row],[Simulated Medicare allowed amount for facility inpatient and outpatient services ($ millions) (required)]],"")</f>
        <v/>
      </c>
    </row>
    <row r="2644" spans="1:9">
      <c r="A2644" s="332"/>
      <c r="B2644" s="332"/>
      <c r="C2644" s="332"/>
      <c r="D2644" s="332"/>
      <c r="E2644" s="332"/>
      <c r="F2644" s="333"/>
      <c r="G2644" s="334"/>
      <c r="H2644" s="335"/>
      <c r="I2644" s="389" t="str">
        <f>IFERROR(Table2[[#This Row],[Total private allowed amount for facility inpatient and outpatient services ($ millions) (required)]]/Table2[[#This Row],[Simulated Medicare allowed amount for facility inpatient and outpatient services ($ millions) (required)]],"")</f>
        <v/>
      </c>
    </row>
    <row r="2645" spans="1:9">
      <c r="A2645" s="332"/>
      <c r="B2645" s="332"/>
      <c r="C2645" s="332"/>
      <c r="D2645" s="332"/>
      <c r="E2645" s="332"/>
      <c r="F2645" s="333"/>
      <c r="G2645" s="334"/>
      <c r="H2645" s="334"/>
      <c r="I2645" s="389" t="str">
        <f>IFERROR(Table2[[#This Row],[Total private allowed amount for facility inpatient and outpatient services ($ millions) (required)]]/Table2[[#This Row],[Simulated Medicare allowed amount for facility inpatient and outpatient services ($ millions) (required)]],"")</f>
        <v/>
      </c>
    </row>
    <row r="2646" spans="1:9">
      <c r="A2646" s="332"/>
      <c r="B2646" s="332"/>
      <c r="C2646" s="332"/>
      <c r="D2646" s="332"/>
      <c r="E2646" s="332"/>
      <c r="F2646" s="333"/>
      <c r="G2646" s="334"/>
      <c r="H2646" s="334"/>
      <c r="I2646" s="389" t="str">
        <f>IFERROR(Table2[[#This Row],[Total private allowed amount for facility inpatient and outpatient services ($ millions) (required)]]/Table2[[#This Row],[Simulated Medicare allowed amount for facility inpatient and outpatient services ($ millions) (required)]],"")</f>
        <v/>
      </c>
    </row>
    <row r="2647" spans="1:9">
      <c r="A2647" s="332"/>
      <c r="B2647" s="332"/>
      <c r="C2647" s="332"/>
      <c r="D2647" s="332"/>
      <c r="E2647" s="332"/>
      <c r="F2647" s="333"/>
      <c r="G2647" s="334"/>
      <c r="H2647" s="334"/>
      <c r="I2647" s="389" t="str">
        <f>IFERROR(Table2[[#This Row],[Total private allowed amount for facility inpatient and outpatient services ($ millions) (required)]]/Table2[[#This Row],[Simulated Medicare allowed amount for facility inpatient and outpatient services ($ millions) (required)]],"")</f>
        <v/>
      </c>
    </row>
    <row r="2648" spans="1:9">
      <c r="A2648" s="332"/>
      <c r="B2648" s="332"/>
      <c r="C2648" s="332"/>
      <c r="D2648" s="332"/>
      <c r="E2648" s="332"/>
      <c r="F2648" s="333"/>
      <c r="G2648" s="334"/>
      <c r="H2648" s="334"/>
      <c r="I2648" s="389" t="str">
        <f>IFERROR(Table2[[#This Row],[Total private allowed amount for facility inpatient and outpatient services ($ millions) (required)]]/Table2[[#This Row],[Simulated Medicare allowed amount for facility inpatient and outpatient services ($ millions) (required)]],"")</f>
        <v/>
      </c>
    </row>
    <row r="2649" spans="1:9">
      <c r="A2649" s="332"/>
      <c r="B2649" s="332"/>
      <c r="C2649" s="332"/>
      <c r="D2649" s="332"/>
      <c r="E2649" s="332"/>
      <c r="F2649" s="333"/>
      <c r="G2649" s="334"/>
      <c r="H2649" s="334"/>
      <c r="I2649" s="389" t="str">
        <f>IFERROR(Table2[[#This Row],[Total private allowed amount for facility inpatient and outpatient services ($ millions) (required)]]/Table2[[#This Row],[Simulated Medicare allowed amount for facility inpatient and outpatient services ($ millions) (required)]],"")</f>
        <v/>
      </c>
    </row>
    <row r="2650" spans="1:9">
      <c r="A2650" s="332"/>
      <c r="B2650" s="332"/>
      <c r="C2650" s="332"/>
      <c r="D2650" s="332"/>
      <c r="E2650" s="332"/>
      <c r="F2650" s="333"/>
      <c r="G2650" s="334"/>
      <c r="H2650" s="334"/>
      <c r="I2650" s="389" t="str">
        <f>IFERROR(Table2[[#This Row],[Total private allowed amount for facility inpatient and outpatient services ($ millions) (required)]]/Table2[[#This Row],[Simulated Medicare allowed amount for facility inpatient and outpatient services ($ millions) (required)]],"")</f>
        <v/>
      </c>
    </row>
    <row r="2651" spans="1:9">
      <c r="A2651" s="332"/>
      <c r="B2651" s="332"/>
      <c r="C2651" s="332"/>
      <c r="D2651" s="332"/>
      <c r="E2651" s="332"/>
      <c r="F2651" s="333"/>
      <c r="G2651" s="334"/>
      <c r="H2651" s="334"/>
      <c r="I2651" s="389" t="str">
        <f>IFERROR(Table2[[#This Row],[Total private allowed amount for facility inpatient and outpatient services ($ millions) (required)]]/Table2[[#This Row],[Simulated Medicare allowed amount for facility inpatient and outpatient services ($ millions) (required)]],"")</f>
        <v/>
      </c>
    </row>
    <row r="2652" spans="1:9">
      <c r="A2652" s="332"/>
      <c r="B2652" s="332"/>
      <c r="C2652" s="332"/>
      <c r="D2652" s="332"/>
      <c r="E2652" s="332"/>
      <c r="F2652" s="333"/>
      <c r="G2652" s="334"/>
      <c r="H2652" s="334"/>
      <c r="I2652" s="389" t="str">
        <f>IFERROR(Table2[[#This Row],[Total private allowed amount for facility inpatient and outpatient services ($ millions) (required)]]/Table2[[#This Row],[Simulated Medicare allowed amount for facility inpatient and outpatient services ($ millions) (required)]],"")</f>
        <v/>
      </c>
    </row>
    <row r="2653" spans="1:9">
      <c r="A2653" s="332"/>
      <c r="B2653" s="332"/>
      <c r="C2653" s="332"/>
      <c r="D2653" s="332"/>
      <c r="E2653" s="332"/>
      <c r="F2653" s="333"/>
      <c r="G2653" s="334"/>
      <c r="H2653" s="334"/>
      <c r="I2653" s="389" t="str">
        <f>IFERROR(Table2[[#This Row],[Total private allowed amount for facility inpatient and outpatient services ($ millions) (required)]]/Table2[[#This Row],[Simulated Medicare allowed amount for facility inpatient and outpatient services ($ millions) (required)]],"")</f>
        <v/>
      </c>
    </row>
    <row r="2654" spans="1:9">
      <c r="A2654" s="332"/>
      <c r="B2654" s="332"/>
      <c r="C2654" s="332"/>
      <c r="D2654" s="332"/>
      <c r="E2654" s="332"/>
      <c r="F2654" s="333"/>
      <c r="G2654" s="335"/>
      <c r="H2654" s="334"/>
      <c r="I2654" s="389" t="str">
        <f>IFERROR(Table2[[#This Row],[Total private allowed amount for facility inpatient and outpatient services ($ millions) (required)]]/Table2[[#This Row],[Simulated Medicare allowed amount for facility inpatient and outpatient services ($ millions) (required)]],"")</f>
        <v/>
      </c>
    </row>
    <row r="2655" spans="1:9">
      <c r="A2655" s="332"/>
      <c r="B2655" s="332"/>
      <c r="C2655" s="332"/>
      <c r="D2655" s="332"/>
      <c r="E2655" s="332"/>
      <c r="F2655" s="333"/>
      <c r="G2655" s="334"/>
      <c r="H2655" s="334"/>
      <c r="I2655" s="389" t="str">
        <f>IFERROR(Table2[[#This Row],[Total private allowed amount for facility inpatient and outpatient services ($ millions) (required)]]/Table2[[#This Row],[Simulated Medicare allowed amount for facility inpatient and outpatient services ($ millions) (required)]],"")</f>
        <v/>
      </c>
    </row>
    <row r="2656" spans="1:9">
      <c r="A2656" s="332"/>
      <c r="B2656" s="332"/>
      <c r="C2656" s="332"/>
      <c r="D2656" s="332"/>
      <c r="E2656" s="332"/>
      <c r="F2656" s="333"/>
      <c r="G2656" s="334"/>
      <c r="H2656" s="334"/>
      <c r="I2656" s="389" t="str">
        <f>IFERROR(Table2[[#This Row],[Total private allowed amount for facility inpatient and outpatient services ($ millions) (required)]]/Table2[[#This Row],[Simulated Medicare allowed amount for facility inpatient and outpatient services ($ millions) (required)]],"")</f>
        <v/>
      </c>
    </row>
    <row r="2657" spans="1:9">
      <c r="A2657" s="332"/>
      <c r="B2657" s="332"/>
      <c r="C2657" s="332"/>
      <c r="D2657" s="332"/>
      <c r="E2657" s="332"/>
      <c r="F2657" s="333"/>
      <c r="G2657" s="334"/>
      <c r="H2657" s="334"/>
      <c r="I2657" s="389" t="str">
        <f>IFERROR(Table2[[#This Row],[Total private allowed amount for facility inpatient and outpatient services ($ millions) (required)]]/Table2[[#This Row],[Simulated Medicare allowed amount for facility inpatient and outpatient services ($ millions) (required)]],"")</f>
        <v/>
      </c>
    </row>
    <row r="2658" spans="1:9">
      <c r="A2658" s="332"/>
      <c r="B2658" s="332"/>
      <c r="C2658" s="332"/>
      <c r="D2658" s="332"/>
      <c r="E2658" s="332"/>
      <c r="F2658" s="333"/>
      <c r="G2658" s="334"/>
      <c r="H2658" s="334"/>
      <c r="I2658" s="389" t="str">
        <f>IFERROR(Table2[[#This Row],[Total private allowed amount for facility inpatient and outpatient services ($ millions) (required)]]/Table2[[#This Row],[Simulated Medicare allowed amount for facility inpatient and outpatient services ($ millions) (required)]],"")</f>
        <v/>
      </c>
    </row>
    <row r="2659" spans="1:9">
      <c r="A2659" s="332"/>
      <c r="B2659" s="332"/>
      <c r="C2659" s="332"/>
      <c r="D2659" s="332"/>
      <c r="E2659" s="332"/>
      <c r="F2659" s="333"/>
      <c r="G2659" s="334"/>
      <c r="H2659" s="334"/>
      <c r="I2659" s="389" t="str">
        <f>IFERROR(Table2[[#This Row],[Total private allowed amount for facility inpatient and outpatient services ($ millions) (required)]]/Table2[[#This Row],[Simulated Medicare allowed amount for facility inpatient and outpatient services ($ millions) (required)]],"")</f>
        <v/>
      </c>
    </row>
    <row r="2660" spans="1:9">
      <c r="A2660" s="332"/>
      <c r="B2660" s="332"/>
      <c r="C2660" s="332"/>
      <c r="D2660" s="332"/>
      <c r="E2660" s="332"/>
      <c r="F2660" s="333"/>
      <c r="G2660" s="334"/>
      <c r="H2660" s="334"/>
      <c r="I2660" s="389" t="str">
        <f>IFERROR(Table2[[#This Row],[Total private allowed amount for facility inpatient and outpatient services ($ millions) (required)]]/Table2[[#This Row],[Simulated Medicare allowed amount for facility inpatient and outpatient services ($ millions) (required)]],"")</f>
        <v/>
      </c>
    </row>
    <row r="2661" spans="1:9">
      <c r="A2661" s="332"/>
      <c r="B2661" s="332"/>
      <c r="C2661" s="332"/>
      <c r="D2661" s="332"/>
      <c r="E2661" s="332"/>
      <c r="F2661" s="333"/>
      <c r="G2661" s="334"/>
      <c r="H2661" s="334"/>
      <c r="I2661" s="389" t="str">
        <f>IFERROR(Table2[[#This Row],[Total private allowed amount for facility inpatient and outpatient services ($ millions) (required)]]/Table2[[#This Row],[Simulated Medicare allowed amount for facility inpatient and outpatient services ($ millions) (required)]],"")</f>
        <v/>
      </c>
    </row>
    <row r="2662" spans="1:9">
      <c r="A2662" s="332"/>
      <c r="B2662" s="332"/>
      <c r="C2662" s="332"/>
      <c r="D2662" s="332"/>
      <c r="E2662" s="332"/>
      <c r="F2662" s="333"/>
      <c r="G2662" s="334"/>
      <c r="H2662" s="334"/>
      <c r="I2662" s="389" t="str">
        <f>IFERROR(Table2[[#This Row],[Total private allowed amount for facility inpatient and outpatient services ($ millions) (required)]]/Table2[[#This Row],[Simulated Medicare allowed amount for facility inpatient and outpatient services ($ millions) (required)]],"")</f>
        <v/>
      </c>
    </row>
    <row r="2663" spans="1:9">
      <c r="A2663" s="332"/>
      <c r="B2663" s="332"/>
      <c r="C2663" s="332"/>
      <c r="D2663" s="332"/>
      <c r="E2663" s="332"/>
      <c r="F2663" s="333"/>
      <c r="G2663" s="334"/>
      <c r="H2663" s="334"/>
      <c r="I2663" s="389" t="str">
        <f>IFERROR(Table2[[#This Row],[Total private allowed amount for facility inpatient and outpatient services ($ millions) (required)]]/Table2[[#This Row],[Simulated Medicare allowed amount for facility inpatient and outpatient services ($ millions) (required)]],"")</f>
        <v/>
      </c>
    </row>
    <row r="2664" spans="1:9">
      <c r="A2664" s="332"/>
      <c r="B2664" s="332"/>
      <c r="C2664" s="332"/>
      <c r="D2664" s="332"/>
      <c r="E2664" s="332"/>
      <c r="F2664" s="333"/>
      <c r="G2664" s="334"/>
      <c r="H2664" s="334"/>
      <c r="I2664" s="389" t="str">
        <f>IFERROR(Table2[[#This Row],[Total private allowed amount for facility inpatient and outpatient services ($ millions) (required)]]/Table2[[#This Row],[Simulated Medicare allowed amount for facility inpatient and outpatient services ($ millions) (required)]],"")</f>
        <v/>
      </c>
    </row>
    <row r="2665" spans="1:9">
      <c r="A2665" s="332"/>
      <c r="B2665" s="332"/>
      <c r="C2665" s="332"/>
      <c r="D2665" s="332"/>
      <c r="E2665" s="332"/>
      <c r="F2665" s="333"/>
      <c r="G2665" s="334"/>
      <c r="H2665" s="334"/>
      <c r="I2665" s="389" t="str">
        <f>IFERROR(Table2[[#This Row],[Total private allowed amount for facility inpatient and outpatient services ($ millions) (required)]]/Table2[[#This Row],[Simulated Medicare allowed amount for facility inpatient and outpatient services ($ millions) (required)]],"")</f>
        <v/>
      </c>
    </row>
    <row r="2666" spans="1:9">
      <c r="A2666" s="332"/>
      <c r="B2666" s="332"/>
      <c r="C2666" s="332"/>
      <c r="D2666" s="332"/>
      <c r="E2666" s="332"/>
      <c r="F2666" s="333"/>
      <c r="G2666" s="334"/>
      <c r="H2666" s="334"/>
      <c r="I2666" s="389" t="str">
        <f>IFERROR(Table2[[#This Row],[Total private allowed amount for facility inpatient and outpatient services ($ millions) (required)]]/Table2[[#This Row],[Simulated Medicare allowed amount for facility inpatient and outpatient services ($ millions) (required)]],"")</f>
        <v/>
      </c>
    </row>
    <row r="2667" spans="1:9">
      <c r="A2667" s="332"/>
      <c r="B2667" s="332"/>
      <c r="C2667" s="332"/>
      <c r="D2667" s="332"/>
      <c r="E2667" s="332"/>
      <c r="F2667" s="333"/>
      <c r="G2667" s="334"/>
      <c r="H2667" s="335"/>
      <c r="I2667" s="389" t="str">
        <f>IFERROR(Table2[[#This Row],[Total private allowed amount for facility inpatient and outpatient services ($ millions) (required)]]/Table2[[#This Row],[Simulated Medicare allowed amount for facility inpatient and outpatient services ($ millions) (required)]],"")</f>
        <v/>
      </c>
    </row>
    <row r="2668" spans="1:9">
      <c r="A2668" s="332"/>
      <c r="B2668" s="332"/>
      <c r="C2668" s="332"/>
      <c r="D2668" s="332"/>
      <c r="E2668" s="332"/>
      <c r="F2668" s="333"/>
      <c r="G2668" s="334"/>
      <c r="H2668" s="334"/>
      <c r="I2668" s="389" t="str">
        <f>IFERROR(Table2[[#This Row],[Total private allowed amount for facility inpatient and outpatient services ($ millions) (required)]]/Table2[[#This Row],[Simulated Medicare allowed amount for facility inpatient and outpatient services ($ millions) (required)]],"")</f>
        <v/>
      </c>
    </row>
    <row r="2669" spans="1:9">
      <c r="A2669" s="332"/>
      <c r="B2669" s="332"/>
      <c r="C2669" s="332"/>
      <c r="D2669" s="332"/>
      <c r="E2669" s="332"/>
      <c r="F2669" s="333"/>
      <c r="G2669" s="334"/>
      <c r="H2669" s="334"/>
      <c r="I2669" s="389" t="str">
        <f>IFERROR(Table2[[#This Row],[Total private allowed amount for facility inpatient and outpatient services ($ millions) (required)]]/Table2[[#This Row],[Simulated Medicare allowed amount for facility inpatient and outpatient services ($ millions) (required)]],"")</f>
        <v/>
      </c>
    </row>
    <row r="2670" spans="1:9">
      <c r="A2670" s="332"/>
      <c r="B2670" s="332"/>
      <c r="C2670" s="332"/>
      <c r="D2670" s="332"/>
      <c r="E2670" s="332"/>
      <c r="F2670" s="333"/>
      <c r="G2670" s="334"/>
      <c r="H2670" s="334"/>
      <c r="I2670" s="389" t="str">
        <f>IFERROR(Table2[[#This Row],[Total private allowed amount for facility inpatient and outpatient services ($ millions) (required)]]/Table2[[#This Row],[Simulated Medicare allowed amount for facility inpatient and outpatient services ($ millions) (required)]],"")</f>
        <v/>
      </c>
    </row>
    <row r="2671" spans="1:9">
      <c r="A2671" s="332"/>
      <c r="B2671" s="332"/>
      <c r="C2671" s="332"/>
      <c r="D2671" s="332"/>
      <c r="E2671" s="332"/>
      <c r="F2671" s="333"/>
      <c r="G2671" s="334"/>
      <c r="H2671" s="334"/>
      <c r="I2671" s="389" t="str">
        <f>IFERROR(Table2[[#This Row],[Total private allowed amount for facility inpatient and outpatient services ($ millions) (required)]]/Table2[[#This Row],[Simulated Medicare allowed amount for facility inpatient and outpatient services ($ millions) (required)]],"")</f>
        <v/>
      </c>
    </row>
    <row r="2672" spans="1:9">
      <c r="A2672" s="332"/>
      <c r="B2672" s="332"/>
      <c r="C2672" s="332"/>
      <c r="D2672" s="332"/>
      <c r="E2672" s="332"/>
      <c r="F2672" s="333"/>
      <c r="G2672" s="334"/>
      <c r="H2672" s="334"/>
      <c r="I2672" s="389" t="str">
        <f>IFERROR(Table2[[#This Row],[Total private allowed amount for facility inpatient and outpatient services ($ millions) (required)]]/Table2[[#This Row],[Simulated Medicare allowed amount for facility inpatient and outpatient services ($ millions) (required)]],"")</f>
        <v/>
      </c>
    </row>
    <row r="2673" spans="1:9">
      <c r="A2673" s="332"/>
      <c r="B2673" s="332"/>
      <c r="C2673" s="332"/>
      <c r="D2673" s="332"/>
      <c r="E2673" s="332"/>
      <c r="F2673" s="333"/>
      <c r="G2673" s="334"/>
      <c r="H2673" s="334"/>
      <c r="I2673" s="389" t="str">
        <f>IFERROR(Table2[[#This Row],[Total private allowed amount for facility inpatient and outpatient services ($ millions) (required)]]/Table2[[#This Row],[Simulated Medicare allowed amount for facility inpatient and outpatient services ($ millions) (required)]],"")</f>
        <v/>
      </c>
    </row>
    <row r="2674" spans="1:9">
      <c r="A2674" s="332"/>
      <c r="B2674" s="332"/>
      <c r="C2674" s="332"/>
      <c r="D2674" s="332"/>
      <c r="E2674" s="332"/>
      <c r="F2674" s="333"/>
      <c r="G2674" s="334"/>
      <c r="H2674" s="334"/>
      <c r="I2674" s="389" t="str">
        <f>IFERROR(Table2[[#This Row],[Total private allowed amount for facility inpatient and outpatient services ($ millions) (required)]]/Table2[[#This Row],[Simulated Medicare allowed amount for facility inpatient and outpatient services ($ millions) (required)]],"")</f>
        <v/>
      </c>
    </row>
    <row r="2675" spans="1:9">
      <c r="A2675" s="332"/>
      <c r="B2675" s="332"/>
      <c r="C2675" s="332"/>
      <c r="D2675" s="332"/>
      <c r="E2675" s="332"/>
      <c r="F2675" s="333"/>
      <c r="G2675" s="334"/>
      <c r="H2675" s="334"/>
      <c r="I2675" s="389" t="str">
        <f>IFERROR(Table2[[#This Row],[Total private allowed amount for facility inpatient and outpatient services ($ millions) (required)]]/Table2[[#This Row],[Simulated Medicare allowed amount for facility inpatient and outpatient services ($ millions) (required)]],"")</f>
        <v/>
      </c>
    </row>
    <row r="2676" spans="1:9">
      <c r="A2676" s="332"/>
      <c r="B2676" s="332"/>
      <c r="C2676" s="332"/>
      <c r="D2676" s="332"/>
      <c r="E2676" s="332"/>
      <c r="F2676" s="333"/>
      <c r="G2676" s="334"/>
      <c r="H2676" s="334"/>
      <c r="I2676" s="389" t="str">
        <f>IFERROR(Table2[[#This Row],[Total private allowed amount for facility inpatient and outpatient services ($ millions) (required)]]/Table2[[#This Row],[Simulated Medicare allowed amount for facility inpatient and outpatient services ($ millions) (required)]],"")</f>
        <v/>
      </c>
    </row>
    <row r="2677" spans="1:9">
      <c r="A2677" s="332"/>
      <c r="B2677" s="332"/>
      <c r="C2677" s="332"/>
      <c r="D2677" s="332"/>
      <c r="E2677" s="332"/>
      <c r="F2677" s="333"/>
      <c r="G2677" s="334"/>
      <c r="H2677" s="334"/>
      <c r="I2677" s="389" t="str">
        <f>IFERROR(Table2[[#This Row],[Total private allowed amount for facility inpatient and outpatient services ($ millions) (required)]]/Table2[[#This Row],[Simulated Medicare allowed amount for facility inpatient and outpatient services ($ millions) (required)]],"")</f>
        <v/>
      </c>
    </row>
    <row r="2678" spans="1:9">
      <c r="A2678" s="332"/>
      <c r="B2678" s="332"/>
      <c r="C2678" s="332"/>
      <c r="D2678" s="332"/>
      <c r="E2678" s="332"/>
      <c r="F2678" s="333"/>
      <c r="G2678" s="334"/>
      <c r="H2678" s="334"/>
      <c r="I2678" s="389" t="str">
        <f>IFERROR(Table2[[#This Row],[Total private allowed amount for facility inpatient and outpatient services ($ millions) (required)]]/Table2[[#This Row],[Simulated Medicare allowed amount for facility inpatient and outpatient services ($ millions) (required)]],"")</f>
        <v/>
      </c>
    </row>
    <row r="2679" spans="1:9">
      <c r="A2679" s="332"/>
      <c r="B2679" s="332"/>
      <c r="C2679" s="332"/>
      <c r="D2679" s="332"/>
      <c r="E2679" s="332"/>
      <c r="F2679" s="333"/>
      <c r="G2679" s="334"/>
      <c r="H2679" s="334"/>
      <c r="I2679" s="389" t="str">
        <f>IFERROR(Table2[[#This Row],[Total private allowed amount for facility inpatient and outpatient services ($ millions) (required)]]/Table2[[#This Row],[Simulated Medicare allowed amount for facility inpatient and outpatient services ($ millions) (required)]],"")</f>
        <v/>
      </c>
    </row>
    <row r="2680" spans="1:9">
      <c r="A2680" s="332"/>
      <c r="B2680" s="332"/>
      <c r="C2680" s="332"/>
      <c r="D2680" s="332"/>
      <c r="E2680" s="332"/>
      <c r="F2680" s="333"/>
      <c r="G2680" s="335"/>
      <c r="H2680" s="334"/>
      <c r="I2680" s="389" t="str">
        <f>IFERROR(Table2[[#This Row],[Total private allowed amount for facility inpatient and outpatient services ($ millions) (required)]]/Table2[[#This Row],[Simulated Medicare allowed amount for facility inpatient and outpatient services ($ millions) (required)]],"")</f>
        <v/>
      </c>
    </row>
    <row r="2681" spans="1:9">
      <c r="A2681" s="332"/>
      <c r="B2681" s="332"/>
      <c r="C2681" s="332"/>
      <c r="D2681" s="332"/>
      <c r="E2681" s="332"/>
      <c r="F2681" s="333"/>
      <c r="G2681" s="335"/>
      <c r="H2681" s="335"/>
      <c r="I2681" s="389" t="str">
        <f>IFERROR(Table2[[#This Row],[Total private allowed amount for facility inpatient and outpatient services ($ millions) (required)]]/Table2[[#This Row],[Simulated Medicare allowed amount for facility inpatient and outpatient services ($ millions) (required)]],"")</f>
        <v/>
      </c>
    </row>
    <row r="2682" spans="1:9">
      <c r="A2682" s="332"/>
      <c r="B2682" s="332"/>
      <c r="C2682" s="332"/>
      <c r="D2682" s="332"/>
      <c r="E2682" s="332"/>
      <c r="F2682" s="333"/>
      <c r="G2682" s="334"/>
      <c r="H2682" s="334"/>
      <c r="I2682" s="389" t="str">
        <f>IFERROR(Table2[[#This Row],[Total private allowed amount for facility inpatient and outpatient services ($ millions) (required)]]/Table2[[#This Row],[Simulated Medicare allowed amount for facility inpatient and outpatient services ($ millions) (required)]],"")</f>
        <v/>
      </c>
    </row>
    <row r="2683" spans="1:9">
      <c r="A2683" s="332"/>
      <c r="B2683" s="332"/>
      <c r="C2683" s="332"/>
      <c r="D2683" s="332"/>
      <c r="E2683" s="332"/>
      <c r="F2683" s="333"/>
      <c r="G2683" s="334"/>
      <c r="H2683" s="334"/>
      <c r="I2683" s="389" t="str">
        <f>IFERROR(Table2[[#This Row],[Total private allowed amount for facility inpatient and outpatient services ($ millions) (required)]]/Table2[[#This Row],[Simulated Medicare allowed amount for facility inpatient and outpatient services ($ millions) (required)]],"")</f>
        <v/>
      </c>
    </row>
    <row r="2684" spans="1:9">
      <c r="A2684" s="332"/>
      <c r="B2684" s="332"/>
      <c r="C2684" s="332"/>
      <c r="D2684" s="332"/>
      <c r="E2684" s="332"/>
      <c r="F2684" s="333"/>
      <c r="G2684" s="335"/>
      <c r="H2684" s="334"/>
      <c r="I2684" s="389" t="str">
        <f>IFERROR(Table2[[#This Row],[Total private allowed amount for facility inpatient and outpatient services ($ millions) (required)]]/Table2[[#This Row],[Simulated Medicare allowed amount for facility inpatient and outpatient services ($ millions) (required)]],"")</f>
        <v/>
      </c>
    </row>
    <row r="2685" spans="1:9">
      <c r="A2685" s="332"/>
      <c r="B2685" s="332"/>
      <c r="C2685" s="332"/>
      <c r="D2685" s="332"/>
      <c r="E2685" s="332"/>
      <c r="F2685" s="333"/>
      <c r="G2685" s="334"/>
      <c r="H2685" s="334"/>
      <c r="I2685" s="389" t="str">
        <f>IFERROR(Table2[[#This Row],[Total private allowed amount for facility inpatient and outpatient services ($ millions) (required)]]/Table2[[#This Row],[Simulated Medicare allowed amount for facility inpatient and outpatient services ($ millions) (required)]],"")</f>
        <v/>
      </c>
    </row>
    <row r="2686" spans="1:9">
      <c r="A2686" s="332"/>
      <c r="B2686" s="332"/>
      <c r="C2686" s="332"/>
      <c r="D2686" s="332"/>
      <c r="E2686" s="332"/>
      <c r="F2686" s="333"/>
      <c r="G2686" s="334"/>
      <c r="H2686" s="334"/>
      <c r="I2686" s="389" t="str">
        <f>IFERROR(Table2[[#This Row],[Total private allowed amount for facility inpatient and outpatient services ($ millions) (required)]]/Table2[[#This Row],[Simulated Medicare allowed amount for facility inpatient and outpatient services ($ millions) (required)]],"")</f>
        <v/>
      </c>
    </row>
    <row r="2687" spans="1:9">
      <c r="A2687" s="332"/>
      <c r="B2687" s="332"/>
      <c r="C2687" s="332"/>
      <c r="D2687" s="332"/>
      <c r="E2687" s="332"/>
      <c r="F2687" s="333"/>
      <c r="G2687" s="334"/>
      <c r="H2687" s="334"/>
      <c r="I2687" s="389" t="str">
        <f>IFERROR(Table2[[#This Row],[Total private allowed amount for facility inpatient and outpatient services ($ millions) (required)]]/Table2[[#This Row],[Simulated Medicare allowed amount for facility inpatient and outpatient services ($ millions) (required)]],"")</f>
        <v/>
      </c>
    </row>
    <row r="2688" spans="1:9">
      <c r="A2688" s="332"/>
      <c r="B2688" s="332"/>
      <c r="C2688" s="332"/>
      <c r="D2688" s="332"/>
      <c r="E2688" s="332"/>
      <c r="F2688" s="333"/>
      <c r="G2688" s="334"/>
      <c r="H2688" s="334"/>
      <c r="I2688" s="389" t="str">
        <f>IFERROR(Table2[[#This Row],[Total private allowed amount for facility inpatient and outpatient services ($ millions) (required)]]/Table2[[#This Row],[Simulated Medicare allowed amount for facility inpatient and outpatient services ($ millions) (required)]],"")</f>
        <v/>
      </c>
    </row>
    <row r="2689" spans="1:9">
      <c r="A2689" s="332"/>
      <c r="B2689" s="332"/>
      <c r="C2689" s="332"/>
      <c r="D2689" s="332"/>
      <c r="E2689" s="332"/>
      <c r="F2689" s="333"/>
      <c r="G2689" s="334"/>
      <c r="H2689" s="334"/>
      <c r="I2689" s="389" t="str">
        <f>IFERROR(Table2[[#This Row],[Total private allowed amount for facility inpatient and outpatient services ($ millions) (required)]]/Table2[[#This Row],[Simulated Medicare allowed amount for facility inpatient and outpatient services ($ millions) (required)]],"")</f>
        <v/>
      </c>
    </row>
    <row r="2690" spans="1:9">
      <c r="A2690" s="332"/>
      <c r="B2690" s="332"/>
      <c r="C2690" s="332"/>
      <c r="D2690" s="332"/>
      <c r="E2690" s="332"/>
      <c r="F2690" s="333"/>
      <c r="G2690" s="334"/>
      <c r="H2690" s="334"/>
      <c r="I2690" s="389" t="str">
        <f>IFERROR(Table2[[#This Row],[Total private allowed amount for facility inpatient and outpatient services ($ millions) (required)]]/Table2[[#This Row],[Simulated Medicare allowed amount for facility inpatient and outpatient services ($ millions) (required)]],"")</f>
        <v/>
      </c>
    </row>
    <row r="2691" spans="1:9">
      <c r="A2691" s="332"/>
      <c r="B2691" s="332"/>
      <c r="C2691" s="332"/>
      <c r="D2691" s="332"/>
      <c r="E2691" s="332"/>
      <c r="F2691" s="333"/>
      <c r="G2691" s="334"/>
      <c r="H2691" s="334"/>
      <c r="I2691" s="389" t="str">
        <f>IFERROR(Table2[[#This Row],[Total private allowed amount for facility inpatient and outpatient services ($ millions) (required)]]/Table2[[#This Row],[Simulated Medicare allowed amount for facility inpatient and outpatient services ($ millions) (required)]],"")</f>
        <v/>
      </c>
    </row>
    <row r="2692" spans="1:9">
      <c r="A2692" s="332"/>
      <c r="B2692" s="332"/>
      <c r="C2692" s="332"/>
      <c r="D2692" s="332"/>
      <c r="E2692" s="332"/>
      <c r="F2692" s="333"/>
      <c r="G2692" s="334"/>
      <c r="H2692" s="334"/>
      <c r="I2692" s="389" t="str">
        <f>IFERROR(Table2[[#This Row],[Total private allowed amount for facility inpatient and outpatient services ($ millions) (required)]]/Table2[[#This Row],[Simulated Medicare allowed amount for facility inpatient and outpatient services ($ millions) (required)]],"")</f>
        <v/>
      </c>
    </row>
    <row r="2693" spans="1:9">
      <c r="A2693" s="332"/>
      <c r="B2693" s="332"/>
      <c r="C2693" s="332"/>
      <c r="D2693" s="332"/>
      <c r="E2693" s="332"/>
      <c r="F2693" s="333"/>
      <c r="G2693" s="335"/>
      <c r="H2693" s="334"/>
      <c r="I2693" s="389" t="str">
        <f>IFERROR(Table2[[#This Row],[Total private allowed amount for facility inpatient and outpatient services ($ millions) (required)]]/Table2[[#This Row],[Simulated Medicare allowed amount for facility inpatient and outpatient services ($ millions) (required)]],"")</f>
        <v/>
      </c>
    </row>
    <row r="2694" spans="1:9" hidden="1">
      <c r="A2694" s="50">
        <v>341303</v>
      </c>
      <c r="B2694" s="50" t="s">
        <v>1941</v>
      </c>
      <c r="C2694" s="50" t="s">
        <v>1620</v>
      </c>
      <c r="D2694" s="50" t="s">
        <v>1942</v>
      </c>
      <c r="E2694" s="50" t="s">
        <v>1943</v>
      </c>
      <c r="F2694" s="51" t="s">
        <v>74</v>
      </c>
      <c r="G2694" s="52" t="s">
        <v>254</v>
      </c>
      <c r="H2694" s="52" t="s">
        <v>254</v>
      </c>
      <c r="I269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95" spans="1:9" hidden="1">
      <c r="A2695" s="50">
        <v>341304</v>
      </c>
      <c r="B2695" s="50" t="s">
        <v>1944</v>
      </c>
      <c r="C2695" s="50" t="s">
        <v>1945</v>
      </c>
      <c r="D2695" s="50" t="s">
        <v>1942</v>
      </c>
      <c r="E2695" s="50" t="s">
        <v>1946</v>
      </c>
      <c r="F2695" s="51" t="s">
        <v>74</v>
      </c>
      <c r="G2695" s="52" t="s">
        <v>254</v>
      </c>
      <c r="H2695" s="52" t="s">
        <v>254</v>
      </c>
      <c r="I269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96" spans="1:9" hidden="1">
      <c r="A2696" s="50">
        <v>341305</v>
      </c>
      <c r="B2696" s="50" t="s">
        <v>1947</v>
      </c>
      <c r="C2696" s="50" t="s">
        <v>1948</v>
      </c>
      <c r="D2696" s="50" t="s">
        <v>1942</v>
      </c>
      <c r="E2696" s="50" t="s">
        <v>856</v>
      </c>
      <c r="F2696" s="51" t="s">
        <v>74</v>
      </c>
      <c r="G2696" s="52" t="s">
        <v>254</v>
      </c>
      <c r="H2696" s="52" t="s">
        <v>254</v>
      </c>
      <c r="I269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97" spans="1:9" hidden="1">
      <c r="A2697" s="50">
        <v>341307</v>
      </c>
      <c r="B2697" s="50" t="s">
        <v>1949</v>
      </c>
      <c r="C2697" s="50" t="s">
        <v>1950</v>
      </c>
      <c r="D2697" s="50" t="s">
        <v>1942</v>
      </c>
      <c r="E2697" s="50" t="s">
        <v>1951</v>
      </c>
      <c r="F2697" s="51" t="s">
        <v>74</v>
      </c>
      <c r="G2697" s="52" t="s">
        <v>254</v>
      </c>
      <c r="H2697" s="52" t="s">
        <v>254</v>
      </c>
      <c r="I269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698" spans="1:9" hidden="1">
      <c r="A2698" s="50">
        <v>341311</v>
      </c>
      <c r="B2698" s="50" t="s">
        <v>1952</v>
      </c>
      <c r="C2698" s="50" t="s">
        <v>1953</v>
      </c>
      <c r="D2698" s="50" t="s">
        <v>1942</v>
      </c>
      <c r="E2698" s="50" t="s">
        <v>1954</v>
      </c>
      <c r="F2698" s="51" t="s">
        <v>74</v>
      </c>
      <c r="G2698" s="53">
        <v>4.4400000000000004</v>
      </c>
      <c r="H2698" s="54">
        <v>1.5</v>
      </c>
      <c r="I269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2.9600000000000004</v>
      </c>
    </row>
    <row r="2699" spans="1:9" hidden="1">
      <c r="A2699" s="50">
        <v>341314</v>
      </c>
      <c r="B2699" s="50" t="s">
        <v>1955</v>
      </c>
      <c r="C2699" s="50" t="s">
        <v>1878</v>
      </c>
      <c r="D2699" s="50" t="s">
        <v>1942</v>
      </c>
      <c r="E2699" s="50" t="s">
        <v>253</v>
      </c>
      <c r="F2699" s="51" t="s">
        <v>74</v>
      </c>
      <c r="G2699" s="52" t="s">
        <v>254</v>
      </c>
      <c r="H2699" s="52" t="s">
        <v>254</v>
      </c>
      <c r="I269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00" spans="1:9" hidden="1">
      <c r="A2700" s="50">
        <v>341315</v>
      </c>
      <c r="B2700" s="50" t="s">
        <v>1956</v>
      </c>
      <c r="C2700" s="50" t="s">
        <v>1907</v>
      </c>
      <c r="D2700" s="50" t="s">
        <v>1942</v>
      </c>
      <c r="E2700" s="50" t="s">
        <v>1957</v>
      </c>
      <c r="F2700" s="51" t="s">
        <v>74</v>
      </c>
      <c r="G2700" s="53">
        <v>3.66</v>
      </c>
      <c r="H2700" s="53">
        <v>1.41</v>
      </c>
      <c r="I270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2.5957446808510642</v>
      </c>
    </row>
    <row r="2701" spans="1:9" hidden="1">
      <c r="A2701" s="50">
        <v>341317</v>
      </c>
      <c r="B2701" s="50" t="s">
        <v>1958</v>
      </c>
      <c r="C2701" s="50" t="s">
        <v>1959</v>
      </c>
      <c r="D2701" s="50" t="s">
        <v>1942</v>
      </c>
      <c r="E2701" s="50" t="s">
        <v>253</v>
      </c>
      <c r="F2701" s="51" t="s">
        <v>74</v>
      </c>
      <c r="G2701" s="52" t="s">
        <v>254</v>
      </c>
      <c r="H2701" s="52" t="s">
        <v>254</v>
      </c>
      <c r="I270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02" spans="1:9" hidden="1">
      <c r="A2702" s="50">
        <v>341318</v>
      </c>
      <c r="B2702" s="50" t="s">
        <v>1960</v>
      </c>
      <c r="C2702" s="50" t="s">
        <v>1961</v>
      </c>
      <c r="D2702" s="50" t="s">
        <v>1942</v>
      </c>
      <c r="E2702" s="50" t="s">
        <v>1946</v>
      </c>
      <c r="F2702" s="51" t="s">
        <v>74</v>
      </c>
      <c r="G2702" s="53">
        <v>10.210000000000001</v>
      </c>
      <c r="H2702" s="54">
        <v>4.2</v>
      </c>
      <c r="I270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2.4309523809523812</v>
      </c>
    </row>
    <row r="2703" spans="1:9" hidden="1">
      <c r="A2703" s="50">
        <v>341319</v>
      </c>
      <c r="B2703" s="50" t="s">
        <v>1962</v>
      </c>
      <c r="C2703" s="50" t="s">
        <v>1963</v>
      </c>
      <c r="D2703" s="50" t="s">
        <v>1942</v>
      </c>
      <c r="E2703" s="50" t="s">
        <v>607</v>
      </c>
      <c r="F2703" s="51" t="s">
        <v>74</v>
      </c>
      <c r="G2703" s="52" t="s">
        <v>254</v>
      </c>
      <c r="H2703" s="52" t="s">
        <v>254</v>
      </c>
      <c r="I270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04" spans="1:9" hidden="1">
      <c r="A2704" s="50">
        <v>341320</v>
      </c>
      <c r="B2704" s="50" t="s">
        <v>1964</v>
      </c>
      <c r="C2704" s="50" t="s">
        <v>787</v>
      </c>
      <c r="D2704" s="50" t="s">
        <v>1942</v>
      </c>
      <c r="E2704" s="50" t="s">
        <v>560</v>
      </c>
      <c r="F2704" s="51" t="s">
        <v>74</v>
      </c>
      <c r="G2704" s="52" t="s">
        <v>254</v>
      </c>
      <c r="H2704" s="52" t="s">
        <v>254</v>
      </c>
      <c r="I270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05" spans="1:9" hidden="1">
      <c r="A2705" s="50">
        <v>341322</v>
      </c>
      <c r="B2705" s="50" t="s">
        <v>1965</v>
      </c>
      <c r="C2705" s="50" t="s">
        <v>1024</v>
      </c>
      <c r="D2705" s="50" t="s">
        <v>1942</v>
      </c>
      <c r="E2705" s="50" t="s">
        <v>560</v>
      </c>
      <c r="F2705" s="51" t="s">
        <v>74</v>
      </c>
      <c r="G2705" s="53">
        <v>2.4900000000000002</v>
      </c>
      <c r="H2705" s="53">
        <v>0.99</v>
      </c>
      <c r="I270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2.5151515151515156</v>
      </c>
    </row>
    <row r="2706" spans="1:9" hidden="1">
      <c r="A2706" s="50">
        <v>341323</v>
      </c>
      <c r="B2706" s="50" t="s">
        <v>1966</v>
      </c>
      <c r="C2706" s="50" t="s">
        <v>1967</v>
      </c>
      <c r="D2706" s="50" t="s">
        <v>1942</v>
      </c>
      <c r="E2706" s="50" t="s">
        <v>1968</v>
      </c>
      <c r="F2706" s="51" t="s">
        <v>74</v>
      </c>
      <c r="G2706" s="53">
        <v>1.28</v>
      </c>
      <c r="H2706" s="53">
        <v>0.95</v>
      </c>
      <c r="I270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1.3473684210526318</v>
      </c>
    </row>
    <row r="2707" spans="1:9" hidden="1">
      <c r="A2707" s="50">
        <v>341324</v>
      </c>
      <c r="B2707" s="50" t="s">
        <v>1969</v>
      </c>
      <c r="C2707" s="50" t="s">
        <v>1970</v>
      </c>
      <c r="D2707" s="50" t="s">
        <v>1942</v>
      </c>
      <c r="E2707" s="50" t="s">
        <v>1946</v>
      </c>
      <c r="F2707" s="51" t="s">
        <v>74</v>
      </c>
      <c r="G2707" s="53">
        <v>8.16</v>
      </c>
      <c r="H2707" s="53">
        <v>3.38</v>
      </c>
      <c r="I270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2.414201183431953</v>
      </c>
    </row>
    <row r="2708" spans="1:9" hidden="1">
      <c r="A2708" s="50">
        <v>341325</v>
      </c>
      <c r="B2708" s="50" t="s">
        <v>1971</v>
      </c>
      <c r="C2708" s="50" t="s">
        <v>908</v>
      </c>
      <c r="D2708" s="50" t="s">
        <v>1942</v>
      </c>
      <c r="E2708" s="50" t="s">
        <v>1951</v>
      </c>
      <c r="F2708" s="51" t="s">
        <v>74</v>
      </c>
      <c r="G2708" s="53">
        <v>2.67</v>
      </c>
      <c r="H2708" s="53">
        <v>1.35</v>
      </c>
      <c r="I270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1.9777777777777776</v>
      </c>
    </row>
    <row r="2709" spans="1:9" hidden="1">
      <c r="A2709" s="50">
        <v>341327</v>
      </c>
      <c r="B2709" s="50" t="s">
        <v>1972</v>
      </c>
      <c r="C2709" s="50" t="s">
        <v>1973</v>
      </c>
      <c r="D2709" s="50" t="s">
        <v>1942</v>
      </c>
      <c r="E2709" s="50" t="s">
        <v>1974</v>
      </c>
      <c r="F2709" s="51" t="s">
        <v>74</v>
      </c>
      <c r="G2709" s="53">
        <v>4.09</v>
      </c>
      <c r="H2709" s="53">
        <v>2.27</v>
      </c>
      <c r="I270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1.8017621145374449</v>
      </c>
    </row>
    <row r="2710" spans="1:9" hidden="1">
      <c r="A2710" s="50">
        <v>341328</v>
      </c>
      <c r="B2710" s="50" t="s">
        <v>1975</v>
      </c>
      <c r="C2710" s="50" t="s">
        <v>1976</v>
      </c>
      <c r="D2710" s="50" t="s">
        <v>1942</v>
      </c>
      <c r="E2710" s="50" t="s">
        <v>1977</v>
      </c>
      <c r="F2710" s="51" t="s">
        <v>74</v>
      </c>
      <c r="G2710" s="53">
        <v>2.82</v>
      </c>
      <c r="H2710" s="53">
        <v>1.07</v>
      </c>
      <c r="I271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2.6355140186915884</v>
      </c>
    </row>
    <row r="2711" spans="1:9" hidden="1">
      <c r="A2711" s="50">
        <v>341329</v>
      </c>
      <c r="B2711" s="50" t="s">
        <v>1978</v>
      </c>
      <c r="C2711" s="50" t="s">
        <v>1979</v>
      </c>
      <c r="D2711" s="50" t="s">
        <v>1942</v>
      </c>
      <c r="E2711" s="50" t="s">
        <v>607</v>
      </c>
      <c r="F2711" s="51" t="s">
        <v>74</v>
      </c>
      <c r="G2711" s="54">
        <v>3.7</v>
      </c>
      <c r="H2711" s="53">
        <v>1.72</v>
      </c>
      <c r="I271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2.1511627906976747</v>
      </c>
    </row>
    <row r="2712" spans="1:9">
      <c r="A2712" s="332"/>
      <c r="B2712" s="332"/>
      <c r="C2712" s="332"/>
      <c r="D2712" s="332"/>
      <c r="E2712" s="332"/>
      <c r="F2712" s="333"/>
      <c r="G2712" s="334"/>
      <c r="H2712" s="334"/>
      <c r="I2712" s="389" t="str">
        <f>IFERROR(Table2[[#This Row],[Total private allowed amount for facility inpatient and outpatient services ($ millions) (required)]]/Table2[[#This Row],[Simulated Medicare allowed amount for facility inpatient and outpatient services ($ millions) (required)]],"")</f>
        <v/>
      </c>
    </row>
    <row r="2713" spans="1:9">
      <c r="A2713" s="332"/>
      <c r="B2713" s="332"/>
      <c r="C2713" s="332"/>
      <c r="D2713" s="332"/>
      <c r="E2713" s="332"/>
      <c r="F2713" s="333"/>
      <c r="G2713" s="334"/>
      <c r="H2713" s="334"/>
      <c r="I2713" s="389" t="str">
        <f>IFERROR(Table2[[#This Row],[Total private allowed amount for facility inpatient and outpatient services ($ millions) (required)]]/Table2[[#This Row],[Simulated Medicare allowed amount for facility inpatient and outpatient services ($ millions) (required)]],"")</f>
        <v/>
      </c>
    </row>
    <row r="2714" spans="1:9">
      <c r="A2714" s="332"/>
      <c r="B2714" s="332"/>
      <c r="C2714" s="332"/>
      <c r="D2714" s="332"/>
      <c r="E2714" s="332"/>
      <c r="F2714" s="333"/>
      <c r="G2714" s="334"/>
      <c r="H2714" s="334"/>
      <c r="I2714" s="389" t="str">
        <f>IFERROR(Table2[[#This Row],[Total private allowed amount for facility inpatient and outpatient services ($ millions) (required)]]/Table2[[#This Row],[Simulated Medicare allowed amount for facility inpatient and outpatient services ($ millions) (required)]],"")</f>
        <v/>
      </c>
    </row>
    <row r="2715" spans="1:9">
      <c r="A2715" s="332"/>
      <c r="B2715" s="332"/>
      <c r="C2715" s="332"/>
      <c r="D2715" s="332"/>
      <c r="E2715" s="332"/>
      <c r="F2715" s="333"/>
      <c r="G2715" s="334"/>
      <c r="H2715" s="334"/>
      <c r="I2715" s="389" t="str">
        <f>IFERROR(Table2[[#This Row],[Total private allowed amount for facility inpatient and outpatient services ($ millions) (required)]]/Table2[[#This Row],[Simulated Medicare allowed amount for facility inpatient and outpatient services ($ millions) (required)]],"")</f>
        <v/>
      </c>
    </row>
    <row r="2716" spans="1:9">
      <c r="A2716" s="332"/>
      <c r="B2716" s="332"/>
      <c r="C2716" s="332"/>
      <c r="D2716" s="332"/>
      <c r="E2716" s="332"/>
      <c r="F2716" s="333"/>
      <c r="G2716" s="334"/>
      <c r="H2716" s="334"/>
      <c r="I2716" s="389" t="str">
        <f>IFERROR(Table2[[#This Row],[Total private allowed amount for facility inpatient and outpatient services ($ millions) (required)]]/Table2[[#This Row],[Simulated Medicare allowed amount for facility inpatient and outpatient services ($ millions) (required)]],"")</f>
        <v/>
      </c>
    </row>
    <row r="2717" spans="1:9">
      <c r="A2717" s="332"/>
      <c r="B2717" s="332"/>
      <c r="C2717" s="332"/>
      <c r="D2717" s="332"/>
      <c r="E2717" s="332"/>
      <c r="F2717" s="333"/>
      <c r="G2717" s="336"/>
      <c r="H2717" s="336"/>
      <c r="I2717" s="389" t="str">
        <f>IFERROR(Table2[[#This Row],[Total private allowed amount for facility inpatient and outpatient services ($ millions) (required)]]/Table2[[#This Row],[Simulated Medicare allowed amount for facility inpatient and outpatient services ($ millions) (required)]],"")</f>
        <v/>
      </c>
    </row>
    <row r="2718" spans="1:9">
      <c r="A2718" s="332"/>
      <c r="B2718" s="332"/>
      <c r="C2718" s="332"/>
      <c r="D2718" s="332"/>
      <c r="E2718" s="332"/>
      <c r="F2718" s="333"/>
      <c r="G2718" s="334"/>
      <c r="H2718" s="334"/>
      <c r="I2718" s="389" t="str">
        <f>IFERROR(Table2[[#This Row],[Total private allowed amount for facility inpatient and outpatient services ($ millions) (required)]]/Table2[[#This Row],[Simulated Medicare allowed amount for facility inpatient and outpatient services ($ millions) (required)]],"")</f>
        <v/>
      </c>
    </row>
    <row r="2719" spans="1:9" hidden="1">
      <c r="A2719" s="50">
        <v>351300</v>
      </c>
      <c r="B2719" s="50" t="s">
        <v>1980</v>
      </c>
      <c r="C2719" s="50" t="s">
        <v>1981</v>
      </c>
      <c r="D2719" s="50" t="s">
        <v>1982</v>
      </c>
      <c r="E2719" s="50" t="s">
        <v>253</v>
      </c>
      <c r="F2719" s="51" t="s">
        <v>74</v>
      </c>
      <c r="G2719" s="52" t="s">
        <v>254</v>
      </c>
      <c r="H2719" s="52" t="s">
        <v>254</v>
      </c>
      <c r="I271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0" spans="1:9" hidden="1">
      <c r="A2720" s="50">
        <v>351301</v>
      </c>
      <c r="B2720" s="50" t="s">
        <v>1983</v>
      </c>
      <c r="C2720" s="50" t="s">
        <v>1984</v>
      </c>
      <c r="D2720" s="50" t="s">
        <v>1982</v>
      </c>
      <c r="E2720" s="50" t="s">
        <v>253</v>
      </c>
      <c r="F2720" s="51" t="s">
        <v>74</v>
      </c>
      <c r="G2720" s="52" t="s">
        <v>254</v>
      </c>
      <c r="H2720" s="52" t="s">
        <v>254</v>
      </c>
      <c r="I272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1" spans="1:9" hidden="1">
      <c r="A2721" s="50">
        <v>351302</v>
      </c>
      <c r="B2721" s="50" t="s">
        <v>1985</v>
      </c>
      <c r="C2721" s="50" t="s">
        <v>1986</v>
      </c>
      <c r="D2721" s="50" t="s">
        <v>1982</v>
      </c>
      <c r="E2721" s="50" t="s">
        <v>253</v>
      </c>
      <c r="F2721" s="51" t="s">
        <v>74</v>
      </c>
      <c r="G2721" s="52" t="s">
        <v>254</v>
      </c>
      <c r="H2721" s="52" t="s">
        <v>254</v>
      </c>
      <c r="I272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2" spans="1:9" hidden="1">
      <c r="A2722" s="50">
        <v>351303</v>
      </c>
      <c r="B2722" s="50" t="s">
        <v>1987</v>
      </c>
      <c r="C2722" s="50" t="s">
        <v>1988</v>
      </c>
      <c r="D2722" s="50" t="s">
        <v>1982</v>
      </c>
      <c r="E2722" s="50" t="s">
        <v>375</v>
      </c>
      <c r="F2722" s="51" t="s">
        <v>74</v>
      </c>
      <c r="G2722" s="52" t="s">
        <v>254</v>
      </c>
      <c r="H2722" s="52" t="s">
        <v>254</v>
      </c>
      <c r="I272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3" spans="1:9" hidden="1">
      <c r="A2723" s="50">
        <v>351307</v>
      </c>
      <c r="B2723" s="50" t="s">
        <v>1989</v>
      </c>
      <c r="C2723" s="50" t="s">
        <v>1990</v>
      </c>
      <c r="D2723" s="50" t="s">
        <v>1982</v>
      </c>
      <c r="E2723" s="50" t="s">
        <v>1991</v>
      </c>
      <c r="F2723" s="51" t="s">
        <v>74</v>
      </c>
      <c r="G2723" s="52" t="s">
        <v>254</v>
      </c>
      <c r="H2723" s="52" t="s">
        <v>254</v>
      </c>
      <c r="I272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4" spans="1:9" hidden="1">
      <c r="A2724" s="50">
        <v>351308</v>
      </c>
      <c r="B2724" s="50" t="s">
        <v>1992</v>
      </c>
      <c r="C2724" s="50" t="s">
        <v>1993</v>
      </c>
      <c r="D2724" s="50" t="s">
        <v>1982</v>
      </c>
      <c r="E2724" s="50" t="s">
        <v>253</v>
      </c>
      <c r="F2724" s="51" t="s">
        <v>74</v>
      </c>
      <c r="G2724" s="52" t="s">
        <v>254</v>
      </c>
      <c r="H2724" s="52" t="s">
        <v>254</v>
      </c>
      <c r="I272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5" spans="1:9" hidden="1">
      <c r="A2725" s="50">
        <v>351309</v>
      </c>
      <c r="B2725" s="50" t="s">
        <v>1994</v>
      </c>
      <c r="C2725" s="50" t="s">
        <v>1995</v>
      </c>
      <c r="D2725" s="50" t="s">
        <v>1982</v>
      </c>
      <c r="E2725" s="50" t="s">
        <v>974</v>
      </c>
      <c r="F2725" s="51" t="s">
        <v>74</v>
      </c>
      <c r="G2725" s="52" t="s">
        <v>254</v>
      </c>
      <c r="H2725" s="52" t="s">
        <v>254</v>
      </c>
      <c r="I272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6" spans="1:9" hidden="1">
      <c r="A2726" s="50">
        <v>351310</v>
      </c>
      <c r="B2726" s="50" t="s">
        <v>1996</v>
      </c>
      <c r="C2726" s="50" t="s">
        <v>1997</v>
      </c>
      <c r="D2726" s="50" t="s">
        <v>1982</v>
      </c>
      <c r="E2726" s="50" t="s">
        <v>253</v>
      </c>
      <c r="F2726" s="51" t="s">
        <v>74</v>
      </c>
      <c r="G2726" s="52" t="s">
        <v>254</v>
      </c>
      <c r="H2726" s="52" t="s">
        <v>254</v>
      </c>
      <c r="I272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7" spans="1:9" hidden="1">
      <c r="A2727" s="50">
        <v>351311</v>
      </c>
      <c r="B2727" s="50" t="s">
        <v>1998</v>
      </c>
      <c r="C2727" s="50" t="s">
        <v>1999</v>
      </c>
      <c r="D2727" s="50" t="s">
        <v>1982</v>
      </c>
      <c r="E2727" s="50" t="s">
        <v>375</v>
      </c>
      <c r="F2727" s="51" t="s">
        <v>74</v>
      </c>
      <c r="G2727" s="52" t="s">
        <v>254</v>
      </c>
      <c r="H2727" s="52" t="s">
        <v>254</v>
      </c>
      <c r="I272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8" spans="1:9" hidden="1">
      <c r="A2728" s="50">
        <v>351312</v>
      </c>
      <c r="B2728" s="50" t="s">
        <v>2000</v>
      </c>
      <c r="C2728" s="50" t="s">
        <v>2001</v>
      </c>
      <c r="D2728" s="50" t="s">
        <v>1982</v>
      </c>
      <c r="E2728" s="50" t="s">
        <v>974</v>
      </c>
      <c r="F2728" s="51" t="s">
        <v>74</v>
      </c>
      <c r="G2728" s="52" t="s">
        <v>254</v>
      </c>
      <c r="H2728" s="52" t="s">
        <v>254</v>
      </c>
      <c r="I272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29" spans="1:9" hidden="1">
      <c r="A2729" s="50">
        <v>351313</v>
      </c>
      <c r="B2729" s="50" t="s">
        <v>2002</v>
      </c>
      <c r="C2729" s="50" t="s">
        <v>2003</v>
      </c>
      <c r="D2729" s="50" t="s">
        <v>1982</v>
      </c>
      <c r="E2729" s="50" t="s">
        <v>253</v>
      </c>
      <c r="F2729" s="51" t="s">
        <v>74</v>
      </c>
      <c r="G2729" s="52" t="s">
        <v>254</v>
      </c>
      <c r="H2729" s="52" t="s">
        <v>254</v>
      </c>
      <c r="I272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0" spans="1:9" hidden="1">
      <c r="A2730" s="50">
        <v>351315</v>
      </c>
      <c r="B2730" s="50" t="s">
        <v>2004</v>
      </c>
      <c r="C2730" s="50" t="s">
        <v>2005</v>
      </c>
      <c r="D2730" s="50" t="s">
        <v>1982</v>
      </c>
      <c r="E2730" s="50" t="s">
        <v>375</v>
      </c>
      <c r="F2730" s="51" t="s">
        <v>74</v>
      </c>
      <c r="G2730" s="52" t="s">
        <v>254</v>
      </c>
      <c r="H2730" s="52" t="s">
        <v>254</v>
      </c>
      <c r="I273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1" spans="1:9" hidden="1">
      <c r="A2731" s="50">
        <v>351316</v>
      </c>
      <c r="B2731" s="50" t="s">
        <v>2006</v>
      </c>
      <c r="C2731" s="50" t="s">
        <v>2007</v>
      </c>
      <c r="D2731" s="50" t="s">
        <v>1982</v>
      </c>
      <c r="E2731" s="50" t="s">
        <v>1991</v>
      </c>
      <c r="F2731" s="51" t="s">
        <v>74</v>
      </c>
      <c r="G2731" s="52" t="s">
        <v>254</v>
      </c>
      <c r="H2731" s="52" t="s">
        <v>254</v>
      </c>
      <c r="I273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2" spans="1:9" hidden="1">
      <c r="A2732" s="50">
        <v>351318</v>
      </c>
      <c r="B2732" s="50" t="s">
        <v>2008</v>
      </c>
      <c r="C2732" s="50" t="s">
        <v>2009</v>
      </c>
      <c r="D2732" s="50" t="s">
        <v>1982</v>
      </c>
      <c r="E2732" s="50" t="s">
        <v>375</v>
      </c>
      <c r="F2732" s="51" t="s">
        <v>74</v>
      </c>
      <c r="G2732" s="52" t="s">
        <v>254</v>
      </c>
      <c r="H2732" s="52" t="s">
        <v>254</v>
      </c>
      <c r="I273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3" spans="1:9" hidden="1">
      <c r="A2733" s="50">
        <v>351319</v>
      </c>
      <c r="B2733" s="50" t="s">
        <v>2010</v>
      </c>
      <c r="C2733" s="50" t="s">
        <v>2011</v>
      </c>
      <c r="D2733" s="50" t="s">
        <v>1982</v>
      </c>
      <c r="E2733" s="50" t="s">
        <v>253</v>
      </c>
      <c r="F2733" s="51" t="s">
        <v>74</v>
      </c>
      <c r="G2733" s="52" t="s">
        <v>254</v>
      </c>
      <c r="H2733" s="52" t="s">
        <v>254</v>
      </c>
      <c r="I273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4" spans="1:9" hidden="1">
      <c r="A2734" s="50">
        <v>351320</v>
      </c>
      <c r="B2734" s="50" t="s">
        <v>2012</v>
      </c>
      <c r="C2734" s="50" t="s">
        <v>2013</v>
      </c>
      <c r="D2734" s="50" t="s">
        <v>1982</v>
      </c>
      <c r="E2734" s="50" t="s">
        <v>253</v>
      </c>
      <c r="F2734" s="51" t="s">
        <v>74</v>
      </c>
      <c r="G2734" s="52" t="s">
        <v>254</v>
      </c>
      <c r="H2734" s="52" t="s">
        <v>254</v>
      </c>
      <c r="I273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5" spans="1:9" hidden="1">
      <c r="A2735" s="50">
        <v>351321</v>
      </c>
      <c r="B2735" s="50" t="s">
        <v>2014</v>
      </c>
      <c r="C2735" s="50" t="s">
        <v>2015</v>
      </c>
      <c r="D2735" s="50" t="s">
        <v>1982</v>
      </c>
      <c r="E2735" s="50" t="s">
        <v>253</v>
      </c>
      <c r="F2735" s="51" t="s">
        <v>74</v>
      </c>
      <c r="G2735" s="52" t="s">
        <v>254</v>
      </c>
      <c r="H2735" s="52" t="s">
        <v>254</v>
      </c>
      <c r="I273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6" spans="1:9" hidden="1">
      <c r="A2736" s="50">
        <v>351322</v>
      </c>
      <c r="B2736" s="50" t="s">
        <v>2016</v>
      </c>
      <c r="C2736" s="50" t="s">
        <v>2017</v>
      </c>
      <c r="D2736" s="50" t="s">
        <v>1982</v>
      </c>
      <c r="E2736" s="50" t="s">
        <v>375</v>
      </c>
      <c r="F2736" s="51" t="s">
        <v>74</v>
      </c>
      <c r="G2736" s="52" t="s">
        <v>254</v>
      </c>
      <c r="H2736" s="52" t="s">
        <v>254</v>
      </c>
      <c r="I273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7" spans="1:9" hidden="1">
      <c r="A2737" s="50">
        <v>351324</v>
      </c>
      <c r="B2737" s="50" t="s">
        <v>2018</v>
      </c>
      <c r="C2737" s="50" t="s">
        <v>2019</v>
      </c>
      <c r="D2737" s="50" t="s">
        <v>1982</v>
      </c>
      <c r="E2737" s="50" t="s">
        <v>375</v>
      </c>
      <c r="F2737" s="51" t="s">
        <v>74</v>
      </c>
      <c r="G2737" s="52" t="s">
        <v>254</v>
      </c>
      <c r="H2737" s="52" t="s">
        <v>254</v>
      </c>
      <c r="I273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8" spans="1:9" hidden="1">
      <c r="A2738" s="50">
        <v>351325</v>
      </c>
      <c r="B2738" s="50" t="s">
        <v>2020</v>
      </c>
      <c r="C2738" s="50" t="s">
        <v>1474</v>
      </c>
      <c r="D2738" s="50" t="s">
        <v>1982</v>
      </c>
      <c r="E2738" s="50" t="s">
        <v>253</v>
      </c>
      <c r="F2738" s="51" t="s">
        <v>74</v>
      </c>
      <c r="G2738" s="52" t="s">
        <v>254</v>
      </c>
      <c r="H2738" s="52" t="s">
        <v>254</v>
      </c>
      <c r="I273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39" spans="1:9" hidden="1">
      <c r="A2739" s="50">
        <v>351326</v>
      </c>
      <c r="B2739" s="50" t="s">
        <v>2021</v>
      </c>
      <c r="C2739" s="50" t="s">
        <v>2022</v>
      </c>
      <c r="D2739" s="50" t="s">
        <v>1982</v>
      </c>
      <c r="E2739" s="50" t="s">
        <v>253</v>
      </c>
      <c r="F2739" s="51" t="s">
        <v>74</v>
      </c>
      <c r="G2739" s="52" t="s">
        <v>254</v>
      </c>
      <c r="H2739" s="52" t="s">
        <v>254</v>
      </c>
      <c r="I273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40" spans="1:9" hidden="1">
      <c r="A2740" s="50">
        <v>351327</v>
      </c>
      <c r="B2740" s="50" t="s">
        <v>2023</v>
      </c>
      <c r="C2740" s="50" t="s">
        <v>2024</v>
      </c>
      <c r="D2740" s="50" t="s">
        <v>1982</v>
      </c>
      <c r="E2740" s="50" t="s">
        <v>1991</v>
      </c>
      <c r="F2740" s="51" t="s">
        <v>74</v>
      </c>
      <c r="G2740" s="52" t="s">
        <v>254</v>
      </c>
      <c r="H2740" s="52" t="s">
        <v>254</v>
      </c>
      <c r="I274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41" spans="1:9" hidden="1">
      <c r="A2741" s="50">
        <v>351328</v>
      </c>
      <c r="B2741" s="50" t="s">
        <v>2025</v>
      </c>
      <c r="C2741" s="50" t="s">
        <v>825</v>
      </c>
      <c r="D2741" s="50" t="s">
        <v>1982</v>
      </c>
      <c r="E2741" s="50" t="s">
        <v>375</v>
      </c>
      <c r="F2741" s="51" t="s">
        <v>74</v>
      </c>
      <c r="G2741" s="52" t="s">
        <v>254</v>
      </c>
      <c r="H2741" s="52" t="s">
        <v>254</v>
      </c>
      <c r="I27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42" spans="1:9" hidden="1">
      <c r="A2742" s="50">
        <v>351329</v>
      </c>
      <c r="B2742" s="50" t="s">
        <v>2026</v>
      </c>
      <c r="C2742" s="50" t="s">
        <v>753</v>
      </c>
      <c r="D2742" s="50" t="s">
        <v>1982</v>
      </c>
      <c r="E2742" s="50" t="s">
        <v>974</v>
      </c>
      <c r="F2742" s="51" t="s">
        <v>74</v>
      </c>
      <c r="G2742" s="52" t="s">
        <v>254</v>
      </c>
      <c r="H2742" s="52" t="s">
        <v>254</v>
      </c>
      <c r="I274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43" spans="1:9" hidden="1">
      <c r="A2743" s="50">
        <v>351330</v>
      </c>
      <c r="B2743" s="50" t="s">
        <v>2027</v>
      </c>
      <c r="C2743" s="50" t="s">
        <v>2028</v>
      </c>
      <c r="D2743" s="50" t="s">
        <v>1982</v>
      </c>
      <c r="E2743" s="50" t="s">
        <v>974</v>
      </c>
      <c r="F2743" s="51" t="s">
        <v>74</v>
      </c>
      <c r="G2743" s="52" t="s">
        <v>254</v>
      </c>
      <c r="H2743" s="52" t="s">
        <v>254</v>
      </c>
      <c r="I274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44" spans="1:9" hidden="1">
      <c r="A2744" s="50">
        <v>351332</v>
      </c>
      <c r="B2744" s="50" t="s">
        <v>2029</v>
      </c>
      <c r="C2744" s="50" t="s">
        <v>2030</v>
      </c>
      <c r="D2744" s="50" t="s">
        <v>1982</v>
      </c>
      <c r="E2744" s="50" t="s">
        <v>253</v>
      </c>
      <c r="F2744" s="51" t="s">
        <v>74</v>
      </c>
      <c r="G2744" s="52" t="s">
        <v>254</v>
      </c>
      <c r="H2744" s="52" t="s">
        <v>254</v>
      </c>
      <c r="I274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45" spans="1:9" hidden="1">
      <c r="A2745" s="50">
        <v>351333</v>
      </c>
      <c r="B2745" s="50" t="s">
        <v>2031</v>
      </c>
      <c r="C2745" s="50" t="s">
        <v>2032</v>
      </c>
      <c r="D2745" s="50" t="s">
        <v>1982</v>
      </c>
      <c r="E2745" s="50" t="s">
        <v>375</v>
      </c>
      <c r="F2745" s="51" t="s">
        <v>74</v>
      </c>
      <c r="G2745" s="52" t="s">
        <v>254</v>
      </c>
      <c r="H2745" s="52" t="s">
        <v>254</v>
      </c>
      <c r="I274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746" spans="1:9" hidden="1">
      <c r="A2746" s="50">
        <v>351334</v>
      </c>
      <c r="B2746" s="50" t="s">
        <v>2033</v>
      </c>
      <c r="C2746" s="50" t="s">
        <v>2034</v>
      </c>
      <c r="D2746" s="50" t="s">
        <v>1982</v>
      </c>
      <c r="E2746" s="50" t="s">
        <v>375</v>
      </c>
      <c r="F2746" s="51" t="s">
        <v>74</v>
      </c>
      <c r="G2746" s="53">
        <v>0.59</v>
      </c>
      <c r="H2746" s="53">
        <v>0.39</v>
      </c>
      <c r="I274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1.5128205128205128</v>
      </c>
    </row>
    <row r="2747" spans="1:9" hidden="1">
      <c r="A2747" s="50">
        <v>351335</v>
      </c>
      <c r="B2747" s="50" t="s">
        <v>2035</v>
      </c>
      <c r="C2747" s="50" t="s">
        <v>2036</v>
      </c>
      <c r="D2747" s="50" t="s">
        <v>1982</v>
      </c>
      <c r="E2747" s="50" t="s">
        <v>253</v>
      </c>
      <c r="F2747" s="51" t="s">
        <v>74</v>
      </c>
      <c r="G2747" s="53">
        <v>0.38</v>
      </c>
      <c r="H2747" s="54">
        <v>0.3</v>
      </c>
      <c r="I274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1.2666666666666668</v>
      </c>
    </row>
    <row r="2748" spans="1:9" hidden="1">
      <c r="A2748" s="50">
        <v>351336</v>
      </c>
      <c r="B2748" s="50" t="s">
        <v>2037</v>
      </c>
      <c r="C2748" s="50" t="s">
        <v>2038</v>
      </c>
      <c r="D2748" s="50" t="s">
        <v>1982</v>
      </c>
      <c r="E2748" s="50" t="s">
        <v>375</v>
      </c>
      <c r="F2748" s="51" t="s">
        <v>74</v>
      </c>
      <c r="G2748" s="53">
        <v>0.43</v>
      </c>
      <c r="H2748" s="53">
        <v>0.39</v>
      </c>
      <c r="I274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1.1025641025641024</v>
      </c>
    </row>
    <row r="2749" spans="1:9">
      <c r="A2749" s="332"/>
      <c r="B2749" s="332"/>
      <c r="C2749" s="332"/>
      <c r="D2749" s="332"/>
      <c r="E2749" s="332"/>
      <c r="F2749" s="333"/>
      <c r="G2749" s="334"/>
      <c r="H2749" s="334"/>
      <c r="I2749" s="389" t="str">
        <f>IFERROR(Table2[[#This Row],[Total private allowed amount for facility inpatient and outpatient services ($ millions) (required)]]/Table2[[#This Row],[Simulated Medicare allowed amount for facility inpatient and outpatient services ($ millions) (required)]],"")</f>
        <v/>
      </c>
    </row>
    <row r="2750" spans="1:9">
      <c r="A2750" s="332"/>
      <c r="B2750" s="332"/>
      <c r="C2750" s="332"/>
      <c r="D2750" s="332"/>
      <c r="E2750" s="332"/>
      <c r="F2750" s="333"/>
      <c r="G2750" s="334"/>
      <c r="H2750" s="334"/>
      <c r="I2750" s="389" t="str">
        <f>IFERROR(Table2[[#This Row],[Total private allowed amount for facility inpatient and outpatient services ($ millions) (required)]]/Table2[[#This Row],[Simulated Medicare allowed amount for facility inpatient and outpatient services ($ millions) (required)]],"")</f>
        <v/>
      </c>
    </row>
    <row r="2751" spans="1:9">
      <c r="A2751" s="332"/>
      <c r="B2751" s="332"/>
      <c r="C2751" s="332"/>
      <c r="D2751" s="332"/>
      <c r="E2751" s="332"/>
      <c r="F2751" s="333"/>
      <c r="G2751" s="335"/>
      <c r="H2751" s="334"/>
      <c r="I2751" s="389" t="str">
        <f>IFERROR(Table2[[#This Row],[Total private allowed amount for facility inpatient and outpatient services ($ millions) (required)]]/Table2[[#This Row],[Simulated Medicare allowed amount for facility inpatient and outpatient services ($ millions) (required)]],"")</f>
        <v/>
      </c>
    </row>
    <row r="2752" spans="1:9">
      <c r="A2752" s="332"/>
      <c r="B2752" s="332"/>
      <c r="C2752" s="332"/>
      <c r="D2752" s="332"/>
      <c r="E2752" s="332"/>
      <c r="F2752" s="333"/>
      <c r="G2752" s="334"/>
      <c r="H2752" s="334"/>
      <c r="I2752" s="389" t="str">
        <f>IFERROR(Table2[[#This Row],[Total private allowed amount for facility inpatient and outpatient services ($ millions) (required)]]/Table2[[#This Row],[Simulated Medicare allowed amount for facility inpatient and outpatient services ($ millions) (required)]],"")</f>
        <v/>
      </c>
    </row>
    <row r="2753" spans="1:9">
      <c r="A2753" s="332"/>
      <c r="B2753" s="332"/>
      <c r="C2753" s="332"/>
      <c r="D2753" s="332"/>
      <c r="E2753" s="332"/>
      <c r="F2753" s="333"/>
      <c r="G2753" s="334"/>
      <c r="H2753" s="334"/>
      <c r="I2753" s="389" t="str">
        <f>IFERROR(Table2[[#This Row],[Total private allowed amount for facility inpatient and outpatient services ($ millions) (required)]]/Table2[[#This Row],[Simulated Medicare allowed amount for facility inpatient and outpatient services ($ millions) (required)]],"")</f>
        <v/>
      </c>
    </row>
    <row r="2754" spans="1:9">
      <c r="A2754" s="332"/>
      <c r="B2754" s="332"/>
      <c r="C2754" s="332"/>
      <c r="D2754" s="332"/>
      <c r="E2754" s="332"/>
      <c r="F2754" s="333"/>
      <c r="G2754" s="334"/>
      <c r="H2754" s="334"/>
      <c r="I2754" s="389" t="str">
        <f>IFERROR(Table2[[#This Row],[Total private allowed amount for facility inpatient and outpatient services ($ millions) (required)]]/Table2[[#This Row],[Simulated Medicare allowed amount for facility inpatient and outpatient services ($ millions) (required)]],"")</f>
        <v/>
      </c>
    </row>
    <row r="2755" spans="1:9">
      <c r="A2755" s="332"/>
      <c r="B2755" s="332"/>
      <c r="C2755" s="332"/>
      <c r="D2755" s="332"/>
      <c r="E2755" s="332"/>
      <c r="F2755" s="333"/>
      <c r="G2755" s="334"/>
      <c r="H2755" s="334"/>
      <c r="I2755" s="389" t="str">
        <f>IFERROR(Table2[[#This Row],[Total private allowed amount for facility inpatient and outpatient services ($ millions) (required)]]/Table2[[#This Row],[Simulated Medicare allowed amount for facility inpatient and outpatient services ($ millions) (required)]],"")</f>
        <v/>
      </c>
    </row>
    <row r="2756" spans="1:9">
      <c r="A2756" s="332"/>
      <c r="B2756" s="332"/>
      <c r="C2756" s="332"/>
      <c r="D2756" s="332"/>
      <c r="E2756" s="332"/>
      <c r="F2756" s="333"/>
      <c r="G2756" s="334"/>
      <c r="H2756" s="335"/>
      <c r="I2756" s="389" t="str">
        <f>IFERROR(Table2[[#This Row],[Total private allowed amount for facility inpatient and outpatient services ($ millions) (required)]]/Table2[[#This Row],[Simulated Medicare allowed amount for facility inpatient and outpatient services ($ millions) (required)]],"")</f>
        <v/>
      </c>
    </row>
    <row r="2757" spans="1:9">
      <c r="A2757" s="332"/>
      <c r="B2757" s="332"/>
      <c r="C2757" s="332"/>
      <c r="D2757" s="332"/>
      <c r="E2757" s="332"/>
      <c r="F2757" s="333"/>
      <c r="G2757" s="334"/>
      <c r="H2757" s="335"/>
      <c r="I2757" s="389" t="str">
        <f>IFERROR(Table2[[#This Row],[Total private allowed amount for facility inpatient and outpatient services ($ millions) (required)]]/Table2[[#This Row],[Simulated Medicare allowed amount for facility inpatient and outpatient services ($ millions) (required)]],"")</f>
        <v/>
      </c>
    </row>
    <row r="2758" spans="1:9">
      <c r="A2758" s="332"/>
      <c r="B2758" s="332"/>
      <c r="C2758" s="332"/>
      <c r="D2758" s="332"/>
      <c r="E2758" s="332"/>
      <c r="F2758" s="333"/>
      <c r="G2758" s="334"/>
      <c r="H2758" s="334"/>
      <c r="I2758" s="389" t="str">
        <f>IFERROR(Table2[[#This Row],[Total private allowed amount for facility inpatient and outpatient services ($ millions) (required)]]/Table2[[#This Row],[Simulated Medicare allowed amount for facility inpatient and outpatient services ($ millions) (required)]],"")</f>
        <v/>
      </c>
    </row>
    <row r="2759" spans="1:9">
      <c r="A2759" s="332"/>
      <c r="B2759" s="332"/>
      <c r="C2759" s="332"/>
      <c r="D2759" s="332"/>
      <c r="E2759" s="332"/>
      <c r="F2759" s="333"/>
      <c r="G2759" s="334"/>
      <c r="H2759" s="334"/>
      <c r="I2759" s="389" t="str">
        <f>IFERROR(Table2[[#This Row],[Total private allowed amount for facility inpatient and outpatient services ($ millions) (required)]]/Table2[[#This Row],[Simulated Medicare allowed amount for facility inpatient and outpatient services ($ millions) (required)]],"")</f>
        <v/>
      </c>
    </row>
    <row r="2760" spans="1:9">
      <c r="A2760" s="332"/>
      <c r="B2760" s="332"/>
      <c r="C2760" s="332"/>
      <c r="D2760" s="332"/>
      <c r="E2760" s="332"/>
      <c r="F2760" s="333"/>
      <c r="G2760" s="334"/>
      <c r="H2760" s="334"/>
      <c r="I2760" s="389" t="str">
        <f>IFERROR(Table2[[#This Row],[Total private allowed amount for facility inpatient and outpatient services ($ millions) (required)]]/Table2[[#This Row],[Simulated Medicare allowed amount for facility inpatient and outpatient services ($ millions) (required)]],"")</f>
        <v/>
      </c>
    </row>
    <row r="2761" spans="1:9">
      <c r="A2761" s="332"/>
      <c r="B2761" s="332"/>
      <c r="C2761" s="332"/>
      <c r="D2761" s="332"/>
      <c r="E2761" s="332"/>
      <c r="F2761" s="333"/>
      <c r="G2761" s="334"/>
      <c r="H2761" s="334"/>
      <c r="I2761" s="389" t="str">
        <f>IFERROR(Table2[[#This Row],[Total private allowed amount for facility inpatient and outpatient services ($ millions) (required)]]/Table2[[#This Row],[Simulated Medicare allowed amount for facility inpatient and outpatient services ($ millions) (required)]],"")</f>
        <v/>
      </c>
    </row>
    <row r="2762" spans="1:9">
      <c r="A2762" s="332"/>
      <c r="B2762" s="332"/>
      <c r="C2762" s="332"/>
      <c r="D2762" s="332"/>
      <c r="E2762" s="332"/>
      <c r="F2762" s="333"/>
      <c r="G2762" s="334"/>
      <c r="H2762" s="334"/>
      <c r="I2762" s="389" t="str">
        <f>IFERROR(Table2[[#This Row],[Total private allowed amount for facility inpatient and outpatient services ($ millions) (required)]]/Table2[[#This Row],[Simulated Medicare allowed amount for facility inpatient and outpatient services ($ millions) (required)]],"")</f>
        <v/>
      </c>
    </row>
    <row r="2763" spans="1:9">
      <c r="A2763" s="332"/>
      <c r="B2763" s="332"/>
      <c r="C2763" s="332"/>
      <c r="D2763" s="332"/>
      <c r="E2763" s="332"/>
      <c r="F2763" s="333"/>
      <c r="G2763" s="334"/>
      <c r="H2763" s="334"/>
      <c r="I2763" s="389" t="str">
        <f>IFERROR(Table2[[#This Row],[Total private allowed amount for facility inpatient and outpatient services ($ millions) (required)]]/Table2[[#This Row],[Simulated Medicare allowed amount for facility inpatient and outpatient services ($ millions) (required)]],"")</f>
        <v/>
      </c>
    </row>
    <row r="2764" spans="1:9">
      <c r="A2764" s="332"/>
      <c r="B2764" s="332"/>
      <c r="C2764" s="332"/>
      <c r="D2764" s="332"/>
      <c r="E2764" s="332"/>
      <c r="F2764" s="333"/>
      <c r="G2764" s="336"/>
      <c r="H2764" s="336"/>
      <c r="I2764" s="389" t="str">
        <f>IFERROR(Table2[[#This Row],[Total private allowed amount for facility inpatient and outpatient services ($ millions) (required)]]/Table2[[#This Row],[Simulated Medicare allowed amount for facility inpatient and outpatient services ($ millions) (required)]],"")</f>
        <v/>
      </c>
    </row>
    <row r="2765" spans="1:9">
      <c r="A2765" s="332"/>
      <c r="B2765" s="332"/>
      <c r="C2765" s="332"/>
      <c r="D2765" s="332"/>
      <c r="E2765" s="332"/>
      <c r="F2765" s="333"/>
      <c r="G2765" s="334"/>
      <c r="H2765" s="334"/>
      <c r="I2765" s="389" t="str">
        <f>IFERROR(Table2[[#This Row],[Total private allowed amount for facility inpatient and outpatient services ($ millions) (required)]]/Table2[[#This Row],[Simulated Medicare allowed amount for facility inpatient and outpatient services ($ millions) (required)]],"")</f>
        <v/>
      </c>
    </row>
    <row r="2766" spans="1:9">
      <c r="A2766" s="332"/>
      <c r="B2766" s="332"/>
      <c r="C2766" s="332"/>
      <c r="D2766" s="332"/>
      <c r="E2766" s="332"/>
      <c r="F2766" s="333"/>
      <c r="G2766" s="334"/>
      <c r="H2766" s="334"/>
      <c r="I2766" s="389" t="str">
        <f>IFERROR(Table2[[#This Row],[Total private allowed amount for facility inpatient and outpatient services ($ millions) (required)]]/Table2[[#This Row],[Simulated Medicare allowed amount for facility inpatient and outpatient services ($ millions) (required)]],"")</f>
        <v/>
      </c>
    </row>
    <row r="2767" spans="1:9">
      <c r="A2767" s="332"/>
      <c r="B2767" s="332"/>
      <c r="C2767" s="332"/>
      <c r="D2767" s="332"/>
      <c r="E2767" s="332"/>
      <c r="F2767" s="333"/>
      <c r="G2767" s="334"/>
      <c r="H2767" s="334"/>
      <c r="I2767" s="389" t="str">
        <f>IFERROR(Table2[[#This Row],[Total private allowed amount for facility inpatient and outpatient services ($ millions) (required)]]/Table2[[#This Row],[Simulated Medicare allowed amount for facility inpatient and outpatient services ($ millions) (required)]],"")</f>
        <v/>
      </c>
    </row>
    <row r="2768" spans="1:9">
      <c r="A2768" s="332"/>
      <c r="B2768" s="332"/>
      <c r="C2768" s="332"/>
      <c r="D2768" s="332"/>
      <c r="E2768" s="332"/>
      <c r="F2768" s="333"/>
      <c r="G2768" s="334"/>
      <c r="H2768" s="334"/>
      <c r="I2768" s="389" t="str">
        <f>IFERROR(Table2[[#This Row],[Total private allowed amount for facility inpatient and outpatient services ($ millions) (required)]]/Table2[[#This Row],[Simulated Medicare allowed amount for facility inpatient and outpatient services ($ millions) (required)]],"")</f>
        <v/>
      </c>
    </row>
    <row r="2769" spans="1:9">
      <c r="A2769" s="332"/>
      <c r="B2769" s="332"/>
      <c r="C2769" s="332"/>
      <c r="D2769" s="332"/>
      <c r="E2769" s="332"/>
      <c r="F2769" s="333"/>
      <c r="G2769" s="336"/>
      <c r="H2769" s="336"/>
      <c r="I2769" s="389" t="str">
        <f>IFERROR(Table2[[#This Row],[Total private allowed amount for facility inpatient and outpatient services ($ millions) (required)]]/Table2[[#This Row],[Simulated Medicare allowed amount for facility inpatient and outpatient services ($ millions) (required)]],"")</f>
        <v/>
      </c>
    </row>
    <row r="2770" spans="1:9">
      <c r="A2770" s="332"/>
      <c r="B2770" s="332"/>
      <c r="C2770" s="332"/>
      <c r="D2770" s="332"/>
      <c r="E2770" s="332"/>
      <c r="F2770" s="333"/>
      <c r="G2770" s="334"/>
      <c r="H2770" s="335"/>
      <c r="I2770" s="389" t="str">
        <f>IFERROR(Table2[[#This Row],[Total private allowed amount for facility inpatient and outpatient services ($ millions) (required)]]/Table2[[#This Row],[Simulated Medicare allowed amount for facility inpatient and outpatient services ($ millions) (required)]],"")</f>
        <v/>
      </c>
    </row>
    <row r="2771" spans="1:9">
      <c r="A2771" s="332"/>
      <c r="B2771" s="332"/>
      <c r="C2771" s="332"/>
      <c r="D2771" s="332"/>
      <c r="E2771" s="332"/>
      <c r="F2771" s="333"/>
      <c r="G2771" s="335"/>
      <c r="H2771" s="334"/>
      <c r="I2771" s="389" t="str">
        <f>IFERROR(Table2[[#This Row],[Total private allowed amount for facility inpatient and outpatient services ($ millions) (required)]]/Table2[[#This Row],[Simulated Medicare allowed amount for facility inpatient and outpatient services ($ millions) (required)]],"")</f>
        <v/>
      </c>
    </row>
    <row r="2772" spans="1:9">
      <c r="A2772" s="332"/>
      <c r="B2772" s="332"/>
      <c r="C2772" s="332"/>
      <c r="D2772" s="332"/>
      <c r="E2772" s="332"/>
      <c r="F2772" s="333"/>
      <c r="G2772" s="334"/>
      <c r="H2772" s="334"/>
      <c r="I2772" s="389" t="str">
        <f>IFERROR(Table2[[#This Row],[Total private allowed amount for facility inpatient and outpatient services ($ millions) (required)]]/Table2[[#This Row],[Simulated Medicare allowed amount for facility inpatient and outpatient services ($ millions) (required)]],"")</f>
        <v/>
      </c>
    </row>
    <row r="2773" spans="1:9">
      <c r="A2773" s="332"/>
      <c r="B2773" s="332"/>
      <c r="C2773" s="332"/>
      <c r="D2773" s="332"/>
      <c r="E2773" s="332"/>
      <c r="F2773" s="333"/>
      <c r="G2773" s="335"/>
      <c r="H2773" s="334"/>
      <c r="I2773" s="389" t="str">
        <f>IFERROR(Table2[[#This Row],[Total private allowed amount for facility inpatient and outpatient services ($ millions) (required)]]/Table2[[#This Row],[Simulated Medicare allowed amount for facility inpatient and outpatient services ($ millions) (required)]],"")</f>
        <v/>
      </c>
    </row>
    <row r="2774" spans="1:9">
      <c r="A2774" s="332"/>
      <c r="B2774" s="332"/>
      <c r="C2774" s="332"/>
      <c r="D2774" s="332"/>
      <c r="E2774" s="332"/>
      <c r="F2774" s="333"/>
      <c r="G2774" s="334"/>
      <c r="H2774" s="334"/>
      <c r="I2774" s="389" t="str">
        <f>IFERROR(Table2[[#This Row],[Total private allowed amount for facility inpatient and outpatient services ($ millions) (required)]]/Table2[[#This Row],[Simulated Medicare allowed amount for facility inpatient and outpatient services ($ millions) (required)]],"")</f>
        <v/>
      </c>
    </row>
    <row r="2775" spans="1:9">
      <c r="A2775" s="332"/>
      <c r="B2775" s="332"/>
      <c r="C2775" s="332"/>
      <c r="D2775" s="332"/>
      <c r="E2775" s="332"/>
      <c r="F2775" s="333"/>
      <c r="G2775" s="335"/>
      <c r="H2775" s="334"/>
      <c r="I2775" s="389" t="str">
        <f>IFERROR(Table2[[#This Row],[Total private allowed amount for facility inpatient and outpatient services ($ millions) (required)]]/Table2[[#This Row],[Simulated Medicare allowed amount for facility inpatient and outpatient services ($ millions) (required)]],"")</f>
        <v/>
      </c>
    </row>
    <row r="2776" spans="1:9">
      <c r="A2776" s="332"/>
      <c r="B2776" s="332"/>
      <c r="C2776" s="332"/>
      <c r="D2776" s="332"/>
      <c r="E2776" s="332"/>
      <c r="F2776" s="333"/>
      <c r="G2776" s="334"/>
      <c r="H2776" s="334"/>
      <c r="I2776" s="389" t="str">
        <f>IFERROR(Table2[[#This Row],[Total private allowed amount for facility inpatient and outpatient services ($ millions) (required)]]/Table2[[#This Row],[Simulated Medicare allowed amount for facility inpatient and outpatient services ($ millions) (required)]],"")</f>
        <v/>
      </c>
    </row>
    <row r="2777" spans="1:9">
      <c r="A2777" s="332"/>
      <c r="B2777" s="332"/>
      <c r="C2777" s="332"/>
      <c r="D2777" s="332"/>
      <c r="E2777" s="332"/>
      <c r="F2777" s="333"/>
      <c r="G2777" s="334"/>
      <c r="H2777" s="334"/>
      <c r="I2777" s="389" t="str">
        <f>IFERROR(Table2[[#This Row],[Total private allowed amount for facility inpatient and outpatient services ($ millions) (required)]]/Table2[[#This Row],[Simulated Medicare allowed amount for facility inpatient and outpatient services ($ millions) (required)]],"")</f>
        <v/>
      </c>
    </row>
    <row r="2778" spans="1:9">
      <c r="A2778" s="332"/>
      <c r="B2778" s="332"/>
      <c r="C2778" s="332"/>
      <c r="D2778" s="332"/>
      <c r="E2778" s="332"/>
      <c r="F2778" s="333"/>
      <c r="G2778" s="334"/>
      <c r="H2778" s="334"/>
      <c r="I2778" s="389" t="str">
        <f>IFERROR(Table2[[#This Row],[Total private allowed amount for facility inpatient and outpatient services ($ millions) (required)]]/Table2[[#This Row],[Simulated Medicare allowed amount for facility inpatient and outpatient services ($ millions) (required)]],"")</f>
        <v/>
      </c>
    </row>
    <row r="2779" spans="1:9">
      <c r="A2779" s="332"/>
      <c r="B2779" s="332"/>
      <c r="C2779" s="332"/>
      <c r="D2779" s="332"/>
      <c r="E2779" s="332"/>
      <c r="F2779" s="333"/>
      <c r="G2779" s="334"/>
      <c r="H2779" s="334"/>
      <c r="I2779" s="389" t="str">
        <f>IFERROR(Table2[[#This Row],[Total private allowed amount for facility inpatient and outpatient services ($ millions) (required)]]/Table2[[#This Row],[Simulated Medicare allowed amount for facility inpatient and outpatient services ($ millions) (required)]],"")</f>
        <v/>
      </c>
    </row>
    <row r="2780" spans="1:9">
      <c r="A2780" s="332"/>
      <c r="B2780" s="332"/>
      <c r="C2780" s="332"/>
      <c r="D2780" s="332"/>
      <c r="E2780" s="332"/>
      <c r="F2780" s="333"/>
      <c r="G2780" s="334"/>
      <c r="H2780" s="334"/>
      <c r="I2780" s="389" t="str">
        <f>IFERROR(Table2[[#This Row],[Total private allowed amount for facility inpatient and outpatient services ($ millions) (required)]]/Table2[[#This Row],[Simulated Medicare allowed amount for facility inpatient and outpatient services ($ millions) (required)]],"")</f>
        <v/>
      </c>
    </row>
    <row r="2781" spans="1:9">
      <c r="A2781" s="332"/>
      <c r="B2781" s="332"/>
      <c r="C2781" s="332"/>
      <c r="D2781" s="332"/>
      <c r="E2781" s="332"/>
      <c r="F2781" s="333"/>
      <c r="G2781" s="334"/>
      <c r="H2781" s="335"/>
      <c r="I2781" s="389" t="str">
        <f>IFERROR(Table2[[#This Row],[Total private allowed amount for facility inpatient and outpatient services ($ millions) (required)]]/Table2[[#This Row],[Simulated Medicare allowed amount for facility inpatient and outpatient services ($ millions) (required)]],"")</f>
        <v/>
      </c>
    </row>
    <row r="2782" spans="1:9">
      <c r="A2782" s="332"/>
      <c r="B2782" s="332"/>
      <c r="C2782" s="332"/>
      <c r="D2782" s="332"/>
      <c r="E2782" s="332"/>
      <c r="F2782" s="333"/>
      <c r="G2782" s="335"/>
      <c r="H2782" s="334"/>
      <c r="I2782" s="389" t="str">
        <f>IFERROR(Table2[[#This Row],[Total private allowed amount for facility inpatient and outpatient services ($ millions) (required)]]/Table2[[#This Row],[Simulated Medicare allowed amount for facility inpatient and outpatient services ($ millions) (required)]],"")</f>
        <v/>
      </c>
    </row>
    <row r="2783" spans="1:9">
      <c r="A2783" s="332"/>
      <c r="B2783" s="332"/>
      <c r="C2783" s="332"/>
      <c r="D2783" s="332"/>
      <c r="E2783" s="332"/>
      <c r="F2783" s="333"/>
      <c r="G2783" s="334"/>
      <c r="H2783" s="334"/>
      <c r="I2783" s="389" t="str">
        <f>IFERROR(Table2[[#This Row],[Total private allowed amount for facility inpatient and outpatient services ($ millions) (required)]]/Table2[[#This Row],[Simulated Medicare allowed amount for facility inpatient and outpatient services ($ millions) (required)]],"")</f>
        <v/>
      </c>
    </row>
    <row r="2784" spans="1:9">
      <c r="A2784" s="332"/>
      <c r="B2784" s="332"/>
      <c r="C2784" s="332"/>
      <c r="D2784" s="332"/>
      <c r="E2784" s="332"/>
      <c r="F2784" s="333"/>
      <c r="G2784" s="334"/>
      <c r="H2784" s="334"/>
      <c r="I2784" s="389" t="str">
        <f>IFERROR(Table2[[#This Row],[Total private allowed amount for facility inpatient and outpatient services ($ millions) (required)]]/Table2[[#This Row],[Simulated Medicare allowed amount for facility inpatient and outpatient services ($ millions) (required)]],"")</f>
        <v/>
      </c>
    </row>
    <row r="2785" spans="1:9">
      <c r="A2785" s="332"/>
      <c r="B2785" s="332"/>
      <c r="C2785" s="332"/>
      <c r="D2785" s="332"/>
      <c r="E2785" s="332"/>
      <c r="F2785" s="333"/>
      <c r="G2785" s="334"/>
      <c r="H2785" s="334"/>
      <c r="I2785" s="389" t="str">
        <f>IFERROR(Table2[[#This Row],[Total private allowed amount for facility inpatient and outpatient services ($ millions) (required)]]/Table2[[#This Row],[Simulated Medicare allowed amount for facility inpatient and outpatient services ($ millions) (required)]],"")</f>
        <v/>
      </c>
    </row>
    <row r="2786" spans="1:9">
      <c r="A2786" s="332"/>
      <c r="B2786" s="332"/>
      <c r="C2786" s="332"/>
      <c r="D2786" s="332"/>
      <c r="E2786" s="332"/>
      <c r="F2786" s="333"/>
      <c r="G2786" s="335"/>
      <c r="H2786" s="335"/>
      <c r="I2786" s="389" t="str">
        <f>IFERROR(Table2[[#This Row],[Total private allowed amount for facility inpatient and outpatient services ($ millions) (required)]]/Table2[[#This Row],[Simulated Medicare allowed amount for facility inpatient and outpatient services ($ millions) (required)]],"")</f>
        <v/>
      </c>
    </row>
    <row r="2787" spans="1:9">
      <c r="A2787" s="332"/>
      <c r="B2787" s="332"/>
      <c r="C2787" s="332"/>
      <c r="D2787" s="332"/>
      <c r="E2787" s="332"/>
      <c r="F2787" s="333"/>
      <c r="G2787" s="334"/>
      <c r="H2787" s="334"/>
      <c r="I2787" s="389" t="str">
        <f>IFERROR(Table2[[#This Row],[Total private allowed amount for facility inpatient and outpatient services ($ millions) (required)]]/Table2[[#This Row],[Simulated Medicare allowed amount for facility inpatient and outpatient services ($ millions) (required)]],"")</f>
        <v/>
      </c>
    </row>
    <row r="2788" spans="1:9">
      <c r="A2788" s="332"/>
      <c r="B2788" s="332"/>
      <c r="C2788" s="332"/>
      <c r="D2788" s="332"/>
      <c r="E2788" s="332"/>
      <c r="F2788" s="333"/>
      <c r="G2788" s="334"/>
      <c r="H2788" s="334"/>
      <c r="I2788" s="389" t="str">
        <f>IFERROR(Table2[[#This Row],[Total private allowed amount for facility inpatient and outpatient services ($ millions) (required)]]/Table2[[#This Row],[Simulated Medicare allowed amount for facility inpatient and outpatient services ($ millions) (required)]],"")</f>
        <v/>
      </c>
    </row>
    <row r="2789" spans="1:9">
      <c r="A2789" s="332"/>
      <c r="B2789" s="332"/>
      <c r="C2789" s="332"/>
      <c r="D2789" s="332"/>
      <c r="E2789" s="332"/>
      <c r="F2789" s="333"/>
      <c r="G2789" s="334"/>
      <c r="H2789" s="334"/>
      <c r="I2789" s="389" t="str">
        <f>IFERROR(Table2[[#This Row],[Total private allowed amount for facility inpatient and outpatient services ($ millions) (required)]]/Table2[[#This Row],[Simulated Medicare allowed amount for facility inpatient and outpatient services ($ millions) (required)]],"")</f>
        <v/>
      </c>
    </row>
    <row r="2790" spans="1:9">
      <c r="A2790" s="332"/>
      <c r="B2790" s="332"/>
      <c r="C2790" s="332"/>
      <c r="D2790" s="332"/>
      <c r="E2790" s="332"/>
      <c r="F2790" s="333"/>
      <c r="G2790" s="334"/>
      <c r="H2790" s="334"/>
      <c r="I2790" s="389" t="str">
        <f>IFERROR(Table2[[#This Row],[Total private allowed amount for facility inpatient and outpatient services ($ millions) (required)]]/Table2[[#This Row],[Simulated Medicare allowed amount for facility inpatient and outpatient services ($ millions) (required)]],"")</f>
        <v/>
      </c>
    </row>
    <row r="2791" spans="1:9">
      <c r="A2791" s="332"/>
      <c r="B2791" s="332"/>
      <c r="C2791" s="332"/>
      <c r="D2791" s="332"/>
      <c r="E2791" s="332"/>
      <c r="F2791" s="333"/>
      <c r="G2791" s="334"/>
      <c r="H2791" s="334"/>
      <c r="I2791" s="389" t="str">
        <f>IFERROR(Table2[[#This Row],[Total private allowed amount for facility inpatient and outpatient services ($ millions) (required)]]/Table2[[#This Row],[Simulated Medicare allowed amount for facility inpatient and outpatient services ($ millions) (required)]],"")</f>
        <v/>
      </c>
    </row>
    <row r="2792" spans="1:9">
      <c r="A2792" s="332"/>
      <c r="B2792" s="332"/>
      <c r="C2792" s="332"/>
      <c r="D2792" s="332"/>
      <c r="E2792" s="332"/>
      <c r="F2792" s="333"/>
      <c r="G2792" s="334"/>
      <c r="H2792" s="334"/>
      <c r="I2792" s="389" t="str">
        <f>IFERROR(Table2[[#This Row],[Total private allowed amount for facility inpatient and outpatient services ($ millions) (required)]]/Table2[[#This Row],[Simulated Medicare allowed amount for facility inpatient and outpatient services ($ millions) (required)]],"")</f>
        <v/>
      </c>
    </row>
    <row r="2793" spans="1:9">
      <c r="A2793" s="332"/>
      <c r="B2793" s="332"/>
      <c r="C2793" s="332"/>
      <c r="D2793" s="332"/>
      <c r="E2793" s="332"/>
      <c r="F2793" s="333"/>
      <c r="G2793" s="334"/>
      <c r="H2793" s="335"/>
      <c r="I2793" s="389" t="str">
        <f>IFERROR(Table2[[#This Row],[Total private allowed amount for facility inpatient and outpatient services ($ millions) (required)]]/Table2[[#This Row],[Simulated Medicare allowed amount for facility inpatient and outpatient services ($ millions) (required)]],"")</f>
        <v/>
      </c>
    </row>
    <row r="2794" spans="1:9">
      <c r="A2794" s="332"/>
      <c r="B2794" s="332"/>
      <c r="C2794" s="332"/>
      <c r="D2794" s="332"/>
      <c r="E2794" s="332"/>
      <c r="F2794" s="333"/>
      <c r="G2794" s="334"/>
      <c r="H2794" s="334"/>
      <c r="I2794" s="389" t="str">
        <f>IFERROR(Table2[[#This Row],[Total private allowed amount for facility inpatient and outpatient services ($ millions) (required)]]/Table2[[#This Row],[Simulated Medicare allowed amount for facility inpatient and outpatient services ($ millions) (required)]],"")</f>
        <v/>
      </c>
    </row>
    <row r="2795" spans="1:9">
      <c r="A2795" s="332"/>
      <c r="B2795" s="332"/>
      <c r="C2795" s="332"/>
      <c r="D2795" s="332"/>
      <c r="E2795" s="332"/>
      <c r="F2795" s="333"/>
      <c r="G2795" s="334"/>
      <c r="H2795" s="334"/>
      <c r="I2795" s="389" t="str">
        <f>IFERROR(Table2[[#This Row],[Total private allowed amount for facility inpatient and outpatient services ($ millions) (required)]]/Table2[[#This Row],[Simulated Medicare allowed amount for facility inpatient and outpatient services ($ millions) (required)]],"")</f>
        <v/>
      </c>
    </row>
    <row r="2796" spans="1:9">
      <c r="A2796" s="332"/>
      <c r="B2796" s="332"/>
      <c r="C2796" s="332"/>
      <c r="D2796" s="332"/>
      <c r="E2796" s="332"/>
      <c r="F2796" s="333"/>
      <c r="G2796" s="334"/>
      <c r="H2796" s="334"/>
      <c r="I2796" s="389" t="str">
        <f>IFERROR(Table2[[#This Row],[Total private allowed amount for facility inpatient and outpatient services ($ millions) (required)]]/Table2[[#This Row],[Simulated Medicare allowed amount for facility inpatient and outpatient services ($ millions) (required)]],"")</f>
        <v/>
      </c>
    </row>
    <row r="2797" spans="1:9">
      <c r="A2797" s="332"/>
      <c r="B2797" s="332"/>
      <c r="C2797" s="332"/>
      <c r="D2797" s="332"/>
      <c r="E2797" s="332"/>
      <c r="F2797" s="333"/>
      <c r="G2797" s="334"/>
      <c r="H2797" s="334"/>
      <c r="I2797" s="389" t="str">
        <f>IFERROR(Table2[[#This Row],[Total private allowed amount for facility inpatient and outpatient services ($ millions) (required)]]/Table2[[#This Row],[Simulated Medicare allowed amount for facility inpatient and outpatient services ($ millions) (required)]],"")</f>
        <v/>
      </c>
    </row>
    <row r="2798" spans="1:9">
      <c r="A2798" s="332"/>
      <c r="B2798" s="332"/>
      <c r="C2798" s="332"/>
      <c r="D2798" s="332"/>
      <c r="E2798" s="332"/>
      <c r="F2798" s="333"/>
      <c r="G2798" s="334"/>
      <c r="H2798" s="334"/>
      <c r="I2798" s="389" t="str">
        <f>IFERROR(Table2[[#This Row],[Total private allowed amount for facility inpatient and outpatient services ($ millions) (required)]]/Table2[[#This Row],[Simulated Medicare allowed amount for facility inpatient and outpatient services ($ millions) (required)]],"")</f>
        <v/>
      </c>
    </row>
    <row r="2799" spans="1:9">
      <c r="A2799" s="332"/>
      <c r="B2799" s="332"/>
      <c r="C2799" s="332"/>
      <c r="D2799" s="332"/>
      <c r="E2799" s="332"/>
      <c r="F2799" s="333"/>
      <c r="G2799" s="334"/>
      <c r="H2799" s="334"/>
      <c r="I2799" s="389" t="str">
        <f>IFERROR(Table2[[#This Row],[Total private allowed amount for facility inpatient and outpatient services ($ millions) (required)]]/Table2[[#This Row],[Simulated Medicare allowed amount for facility inpatient and outpatient services ($ millions) (required)]],"")</f>
        <v/>
      </c>
    </row>
    <row r="2800" spans="1:9">
      <c r="A2800" s="332"/>
      <c r="B2800" s="332"/>
      <c r="C2800" s="332"/>
      <c r="D2800" s="332"/>
      <c r="E2800" s="332"/>
      <c r="F2800" s="333"/>
      <c r="G2800" s="334"/>
      <c r="H2800" s="334"/>
      <c r="I2800" s="389" t="str">
        <f>IFERROR(Table2[[#This Row],[Total private allowed amount for facility inpatient and outpatient services ($ millions) (required)]]/Table2[[#This Row],[Simulated Medicare allowed amount for facility inpatient and outpatient services ($ millions) (required)]],"")</f>
        <v/>
      </c>
    </row>
    <row r="2801" spans="1:9">
      <c r="A2801" s="332"/>
      <c r="B2801" s="332"/>
      <c r="C2801" s="332"/>
      <c r="D2801" s="332"/>
      <c r="E2801" s="332"/>
      <c r="F2801" s="333"/>
      <c r="G2801" s="334"/>
      <c r="H2801" s="334"/>
      <c r="I2801" s="389" t="str">
        <f>IFERROR(Table2[[#This Row],[Total private allowed amount for facility inpatient and outpatient services ($ millions) (required)]]/Table2[[#This Row],[Simulated Medicare allowed amount for facility inpatient and outpatient services ($ millions) (required)]],"")</f>
        <v/>
      </c>
    </row>
    <row r="2802" spans="1:9">
      <c r="A2802" s="332"/>
      <c r="B2802" s="332"/>
      <c r="C2802" s="332"/>
      <c r="D2802" s="332"/>
      <c r="E2802" s="332"/>
      <c r="F2802" s="333"/>
      <c r="G2802" s="334"/>
      <c r="H2802" s="334"/>
      <c r="I2802" s="389" t="str">
        <f>IFERROR(Table2[[#This Row],[Total private allowed amount for facility inpatient and outpatient services ($ millions) (required)]]/Table2[[#This Row],[Simulated Medicare allowed amount for facility inpatient and outpatient services ($ millions) (required)]],"")</f>
        <v/>
      </c>
    </row>
    <row r="2803" spans="1:9">
      <c r="A2803" s="332"/>
      <c r="B2803" s="332"/>
      <c r="C2803" s="332"/>
      <c r="D2803" s="332"/>
      <c r="E2803" s="332"/>
      <c r="F2803" s="333"/>
      <c r="G2803" s="334"/>
      <c r="H2803" s="334"/>
      <c r="I2803" s="389" t="str">
        <f>IFERROR(Table2[[#This Row],[Total private allowed amount for facility inpatient and outpatient services ($ millions) (required)]]/Table2[[#This Row],[Simulated Medicare allowed amount for facility inpatient and outpatient services ($ millions) (required)]],"")</f>
        <v/>
      </c>
    </row>
    <row r="2804" spans="1:9">
      <c r="A2804" s="332"/>
      <c r="B2804" s="332"/>
      <c r="C2804" s="332"/>
      <c r="D2804" s="332"/>
      <c r="E2804" s="332"/>
      <c r="F2804" s="333"/>
      <c r="G2804" s="334"/>
      <c r="H2804" s="334"/>
      <c r="I2804" s="389" t="str">
        <f>IFERROR(Table2[[#This Row],[Total private allowed amount for facility inpatient and outpatient services ($ millions) (required)]]/Table2[[#This Row],[Simulated Medicare allowed amount for facility inpatient and outpatient services ($ millions) (required)]],"")</f>
        <v/>
      </c>
    </row>
    <row r="2805" spans="1:9">
      <c r="A2805" s="332"/>
      <c r="B2805" s="332"/>
      <c r="C2805" s="332"/>
      <c r="D2805" s="332"/>
      <c r="E2805" s="332"/>
      <c r="F2805" s="333"/>
      <c r="G2805" s="334"/>
      <c r="H2805" s="336"/>
      <c r="I2805" s="389" t="str">
        <f>IFERROR(Table2[[#This Row],[Total private allowed amount for facility inpatient and outpatient services ($ millions) (required)]]/Table2[[#This Row],[Simulated Medicare allowed amount for facility inpatient and outpatient services ($ millions) (required)]],"")</f>
        <v/>
      </c>
    </row>
    <row r="2806" spans="1:9">
      <c r="A2806" s="332"/>
      <c r="B2806" s="332"/>
      <c r="C2806" s="332"/>
      <c r="D2806" s="332"/>
      <c r="E2806" s="332"/>
      <c r="F2806" s="333"/>
      <c r="G2806" s="336"/>
      <c r="H2806" s="336"/>
      <c r="I2806" s="389" t="str">
        <f>IFERROR(Table2[[#This Row],[Total private allowed amount for facility inpatient and outpatient services ($ millions) (required)]]/Table2[[#This Row],[Simulated Medicare allowed amount for facility inpatient and outpatient services ($ millions) (required)]],"")</f>
        <v/>
      </c>
    </row>
    <row r="2807" spans="1:9">
      <c r="A2807" s="332"/>
      <c r="B2807" s="332"/>
      <c r="C2807" s="332"/>
      <c r="D2807" s="332"/>
      <c r="E2807" s="332"/>
      <c r="F2807" s="333"/>
      <c r="G2807" s="334"/>
      <c r="H2807" s="334"/>
      <c r="I2807" s="389" t="str">
        <f>IFERROR(Table2[[#This Row],[Total private allowed amount for facility inpatient and outpatient services ($ millions) (required)]]/Table2[[#This Row],[Simulated Medicare allowed amount for facility inpatient and outpatient services ($ millions) (required)]],"")</f>
        <v/>
      </c>
    </row>
    <row r="2808" spans="1:9">
      <c r="A2808" s="332"/>
      <c r="B2808" s="332"/>
      <c r="C2808" s="332"/>
      <c r="D2808" s="332"/>
      <c r="E2808" s="332"/>
      <c r="F2808" s="333"/>
      <c r="G2808" s="334"/>
      <c r="H2808" s="334"/>
      <c r="I2808" s="389" t="str">
        <f>IFERROR(Table2[[#This Row],[Total private allowed amount for facility inpatient and outpatient services ($ millions) (required)]]/Table2[[#This Row],[Simulated Medicare allowed amount for facility inpatient and outpatient services ($ millions) (required)]],"")</f>
        <v/>
      </c>
    </row>
    <row r="2809" spans="1:9">
      <c r="A2809" s="332"/>
      <c r="B2809" s="332"/>
      <c r="C2809" s="332"/>
      <c r="D2809" s="332"/>
      <c r="E2809" s="332"/>
      <c r="F2809" s="333"/>
      <c r="G2809" s="334"/>
      <c r="H2809" s="334"/>
      <c r="I2809" s="389" t="str">
        <f>IFERROR(Table2[[#This Row],[Total private allowed amount for facility inpatient and outpatient services ($ millions) (required)]]/Table2[[#This Row],[Simulated Medicare allowed amount for facility inpatient and outpatient services ($ millions) (required)]],"")</f>
        <v/>
      </c>
    </row>
    <row r="2810" spans="1:9">
      <c r="A2810" s="332"/>
      <c r="B2810" s="332"/>
      <c r="C2810" s="332"/>
      <c r="D2810" s="332"/>
      <c r="E2810" s="332"/>
      <c r="F2810" s="333"/>
      <c r="G2810" s="334"/>
      <c r="H2810" s="334"/>
      <c r="I2810" s="389" t="str">
        <f>IFERROR(Table2[[#This Row],[Total private allowed amount for facility inpatient and outpatient services ($ millions) (required)]]/Table2[[#This Row],[Simulated Medicare allowed amount for facility inpatient and outpatient services ($ millions) (required)]],"")</f>
        <v/>
      </c>
    </row>
    <row r="2811" spans="1:9">
      <c r="A2811" s="332"/>
      <c r="B2811" s="332"/>
      <c r="C2811" s="332"/>
      <c r="D2811" s="332"/>
      <c r="E2811" s="332"/>
      <c r="F2811" s="333"/>
      <c r="G2811" s="334"/>
      <c r="H2811" s="334"/>
      <c r="I2811" s="389" t="str">
        <f>IFERROR(Table2[[#This Row],[Total private allowed amount for facility inpatient and outpatient services ($ millions) (required)]]/Table2[[#This Row],[Simulated Medicare allowed amount for facility inpatient and outpatient services ($ millions) (required)]],"")</f>
        <v/>
      </c>
    </row>
    <row r="2812" spans="1:9">
      <c r="A2812" s="332"/>
      <c r="B2812" s="332"/>
      <c r="C2812" s="332"/>
      <c r="D2812" s="332"/>
      <c r="E2812" s="332"/>
      <c r="F2812" s="333"/>
      <c r="G2812" s="334"/>
      <c r="H2812" s="334"/>
      <c r="I2812" s="389" t="str">
        <f>IFERROR(Table2[[#This Row],[Total private allowed amount for facility inpatient and outpatient services ($ millions) (required)]]/Table2[[#This Row],[Simulated Medicare allowed amount for facility inpatient and outpatient services ($ millions) (required)]],"")</f>
        <v/>
      </c>
    </row>
    <row r="2813" spans="1:9">
      <c r="A2813" s="332"/>
      <c r="B2813" s="332"/>
      <c r="C2813" s="332"/>
      <c r="D2813" s="332"/>
      <c r="E2813" s="332"/>
      <c r="F2813" s="333"/>
      <c r="G2813" s="336"/>
      <c r="H2813" s="336"/>
      <c r="I2813" s="389" t="str">
        <f>IFERROR(Table2[[#This Row],[Total private allowed amount for facility inpatient and outpatient services ($ millions) (required)]]/Table2[[#This Row],[Simulated Medicare allowed amount for facility inpatient and outpatient services ($ millions) (required)]],"")</f>
        <v/>
      </c>
    </row>
    <row r="2814" spans="1:9">
      <c r="A2814" s="332"/>
      <c r="B2814" s="332"/>
      <c r="C2814" s="332"/>
      <c r="D2814" s="332"/>
      <c r="E2814" s="332"/>
      <c r="F2814" s="333"/>
      <c r="G2814" s="334"/>
      <c r="H2814" s="334"/>
      <c r="I2814" s="389" t="str">
        <f>IFERROR(Table2[[#This Row],[Total private allowed amount for facility inpatient and outpatient services ($ millions) (required)]]/Table2[[#This Row],[Simulated Medicare allowed amount for facility inpatient and outpatient services ($ millions) (required)]],"")</f>
        <v/>
      </c>
    </row>
    <row r="2815" spans="1:9">
      <c r="A2815" s="332"/>
      <c r="B2815" s="332"/>
      <c r="C2815" s="332"/>
      <c r="D2815" s="332"/>
      <c r="E2815" s="332"/>
      <c r="F2815" s="333"/>
      <c r="G2815" s="335"/>
      <c r="H2815" s="334"/>
      <c r="I2815" s="389" t="str">
        <f>IFERROR(Table2[[#This Row],[Total private allowed amount for facility inpatient and outpatient services ($ millions) (required)]]/Table2[[#This Row],[Simulated Medicare allowed amount for facility inpatient and outpatient services ($ millions) (required)]],"")</f>
        <v/>
      </c>
    </row>
    <row r="2816" spans="1:9">
      <c r="A2816" s="332"/>
      <c r="B2816" s="332"/>
      <c r="C2816" s="332"/>
      <c r="D2816" s="332"/>
      <c r="E2816" s="332"/>
      <c r="F2816" s="333"/>
      <c r="G2816" s="334"/>
      <c r="H2816" s="334"/>
      <c r="I2816" s="389" t="str">
        <f>IFERROR(Table2[[#This Row],[Total private allowed amount for facility inpatient and outpatient services ($ millions) (required)]]/Table2[[#This Row],[Simulated Medicare allowed amount for facility inpatient and outpatient services ($ millions) (required)]],"")</f>
        <v/>
      </c>
    </row>
    <row r="2817" spans="1:9">
      <c r="A2817" s="332"/>
      <c r="B2817" s="332"/>
      <c r="C2817" s="332"/>
      <c r="D2817" s="332"/>
      <c r="E2817" s="332"/>
      <c r="F2817" s="333"/>
      <c r="G2817" s="334"/>
      <c r="H2817" s="334"/>
      <c r="I2817" s="389" t="str">
        <f>IFERROR(Table2[[#This Row],[Total private allowed amount for facility inpatient and outpatient services ($ millions) (required)]]/Table2[[#This Row],[Simulated Medicare allowed amount for facility inpatient and outpatient services ($ millions) (required)]],"")</f>
        <v/>
      </c>
    </row>
    <row r="2818" spans="1:9">
      <c r="A2818" s="332"/>
      <c r="B2818" s="332"/>
      <c r="C2818" s="332"/>
      <c r="D2818" s="332"/>
      <c r="E2818" s="332"/>
      <c r="F2818" s="333"/>
      <c r="G2818" s="336"/>
      <c r="H2818" s="336"/>
      <c r="I2818" s="389" t="str">
        <f>IFERROR(Table2[[#This Row],[Total private allowed amount for facility inpatient and outpatient services ($ millions) (required)]]/Table2[[#This Row],[Simulated Medicare allowed amount for facility inpatient and outpatient services ($ millions) (required)]],"")</f>
        <v/>
      </c>
    </row>
    <row r="2819" spans="1:9">
      <c r="A2819" s="332"/>
      <c r="B2819" s="332"/>
      <c r="C2819" s="332"/>
      <c r="D2819" s="332"/>
      <c r="E2819" s="332"/>
      <c r="F2819" s="333"/>
      <c r="G2819" s="334"/>
      <c r="H2819" s="334"/>
      <c r="I2819" s="389" t="str">
        <f>IFERROR(Table2[[#This Row],[Total private allowed amount for facility inpatient and outpatient services ($ millions) (required)]]/Table2[[#This Row],[Simulated Medicare allowed amount for facility inpatient and outpatient services ($ millions) (required)]],"")</f>
        <v/>
      </c>
    </row>
    <row r="2820" spans="1:9">
      <c r="A2820" s="332"/>
      <c r="B2820" s="332"/>
      <c r="C2820" s="332"/>
      <c r="D2820" s="332"/>
      <c r="E2820" s="332"/>
      <c r="F2820" s="333"/>
      <c r="G2820" s="334"/>
      <c r="H2820" s="334"/>
      <c r="I2820" s="389" t="str">
        <f>IFERROR(Table2[[#This Row],[Total private allowed amount for facility inpatient and outpatient services ($ millions) (required)]]/Table2[[#This Row],[Simulated Medicare allowed amount for facility inpatient and outpatient services ($ millions) (required)]],"")</f>
        <v/>
      </c>
    </row>
    <row r="2821" spans="1:9">
      <c r="A2821" s="332"/>
      <c r="B2821" s="332"/>
      <c r="C2821" s="332"/>
      <c r="D2821" s="332"/>
      <c r="E2821" s="332"/>
      <c r="F2821" s="333"/>
      <c r="G2821" s="334"/>
      <c r="H2821" s="335"/>
      <c r="I2821" s="389" t="str">
        <f>IFERROR(Table2[[#This Row],[Total private allowed amount for facility inpatient and outpatient services ($ millions) (required)]]/Table2[[#This Row],[Simulated Medicare allowed amount for facility inpatient and outpatient services ($ millions) (required)]],"")</f>
        <v/>
      </c>
    </row>
    <row r="2822" spans="1:9">
      <c r="A2822" s="332"/>
      <c r="B2822" s="332"/>
      <c r="C2822" s="332"/>
      <c r="D2822" s="332"/>
      <c r="E2822" s="332"/>
      <c r="F2822" s="333"/>
      <c r="G2822" s="334"/>
      <c r="H2822" s="334"/>
      <c r="I2822" s="389" t="str">
        <f>IFERROR(Table2[[#This Row],[Total private allowed amount for facility inpatient and outpatient services ($ millions) (required)]]/Table2[[#This Row],[Simulated Medicare allowed amount for facility inpatient and outpatient services ($ millions) (required)]],"")</f>
        <v/>
      </c>
    </row>
    <row r="2823" spans="1:9">
      <c r="A2823" s="332"/>
      <c r="B2823" s="332"/>
      <c r="C2823" s="332"/>
      <c r="D2823" s="332"/>
      <c r="E2823" s="332"/>
      <c r="F2823" s="333"/>
      <c r="G2823" s="336"/>
      <c r="H2823" s="336"/>
      <c r="I2823" s="389" t="str">
        <f>IFERROR(Table2[[#This Row],[Total private allowed amount for facility inpatient and outpatient services ($ millions) (required)]]/Table2[[#This Row],[Simulated Medicare allowed amount for facility inpatient and outpatient services ($ millions) (required)]],"")</f>
        <v/>
      </c>
    </row>
    <row r="2824" spans="1:9">
      <c r="A2824" s="332"/>
      <c r="B2824" s="332"/>
      <c r="C2824" s="332"/>
      <c r="D2824" s="332"/>
      <c r="E2824" s="332"/>
      <c r="F2824" s="333"/>
      <c r="G2824" s="334"/>
      <c r="H2824" s="334"/>
      <c r="I2824" s="389" t="str">
        <f>IFERROR(Table2[[#This Row],[Total private allowed amount for facility inpatient and outpatient services ($ millions) (required)]]/Table2[[#This Row],[Simulated Medicare allowed amount for facility inpatient and outpatient services ($ millions) (required)]],"")</f>
        <v/>
      </c>
    </row>
    <row r="2825" spans="1:9">
      <c r="A2825" s="332"/>
      <c r="B2825" s="332"/>
      <c r="C2825" s="332"/>
      <c r="D2825" s="332"/>
      <c r="E2825" s="332"/>
      <c r="F2825" s="333"/>
      <c r="G2825" s="334"/>
      <c r="H2825" s="334"/>
      <c r="I2825" s="389" t="str">
        <f>IFERROR(Table2[[#This Row],[Total private allowed amount for facility inpatient and outpatient services ($ millions) (required)]]/Table2[[#This Row],[Simulated Medicare allowed amount for facility inpatient and outpatient services ($ millions) (required)]],"")</f>
        <v/>
      </c>
    </row>
    <row r="2826" spans="1:9">
      <c r="A2826" s="332"/>
      <c r="B2826" s="332"/>
      <c r="C2826" s="332"/>
      <c r="D2826" s="332"/>
      <c r="E2826" s="332"/>
      <c r="F2826" s="333"/>
      <c r="G2826" s="334"/>
      <c r="H2826" s="334"/>
      <c r="I2826" s="389" t="str">
        <f>IFERROR(Table2[[#This Row],[Total private allowed amount for facility inpatient and outpatient services ($ millions) (required)]]/Table2[[#This Row],[Simulated Medicare allowed amount for facility inpatient and outpatient services ($ millions) (required)]],"")</f>
        <v/>
      </c>
    </row>
    <row r="2827" spans="1:9">
      <c r="A2827" s="332"/>
      <c r="B2827" s="332"/>
      <c r="C2827" s="332"/>
      <c r="D2827" s="332"/>
      <c r="E2827" s="332"/>
      <c r="F2827" s="333"/>
      <c r="G2827" s="334"/>
      <c r="H2827" s="335"/>
      <c r="I2827" s="389" t="str">
        <f>IFERROR(Table2[[#This Row],[Total private allowed amount for facility inpatient and outpatient services ($ millions) (required)]]/Table2[[#This Row],[Simulated Medicare allowed amount for facility inpatient and outpatient services ($ millions) (required)]],"")</f>
        <v/>
      </c>
    </row>
    <row r="2828" spans="1:9">
      <c r="A2828" s="332"/>
      <c r="B2828" s="332"/>
      <c r="C2828" s="332"/>
      <c r="D2828" s="332"/>
      <c r="E2828" s="332"/>
      <c r="F2828" s="333"/>
      <c r="G2828" s="334"/>
      <c r="H2828" s="334"/>
      <c r="I2828" s="389" t="str">
        <f>IFERROR(Table2[[#This Row],[Total private allowed amount for facility inpatient and outpatient services ($ millions) (required)]]/Table2[[#This Row],[Simulated Medicare allowed amount for facility inpatient and outpatient services ($ millions) (required)]],"")</f>
        <v/>
      </c>
    </row>
    <row r="2829" spans="1:9">
      <c r="A2829" s="332"/>
      <c r="B2829" s="332"/>
      <c r="C2829" s="332"/>
      <c r="D2829" s="332"/>
      <c r="E2829" s="332"/>
      <c r="F2829" s="333"/>
      <c r="G2829" s="334"/>
      <c r="H2829" s="334"/>
      <c r="I2829" s="389" t="str">
        <f>IFERROR(Table2[[#This Row],[Total private allowed amount for facility inpatient and outpatient services ($ millions) (required)]]/Table2[[#This Row],[Simulated Medicare allowed amount for facility inpatient and outpatient services ($ millions) (required)]],"")</f>
        <v/>
      </c>
    </row>
    <row r="2830" spans="1:9">
      <c r="A2830" s="332"/>
      <c r="B2830" s="332"/>
      <c r="C2830" s="332"/>
      <c r="D2830" s="332"/>
      <c r="E2830" s="332"/>
      <c r="F2830" s="333"/>
      <c r="G2830" s="334"/>
      <c r="H2830" s="334"/>
      <c r="I2830" s="389" t="str">
        <f>IFERROR(Table2[[#This Row],[Total private allowed amount for facility inpatient and outpatient services ($ millions) (required)]]/Table2[[#This Row],[Simulated Medicare allowed amount for facility inpatient and outpatient services ($ millions) (required)]],"")</f>
        <v/>
      </c>
    </row>
    <row r="2831" spans="1:9">
      <c r="A2831" s="332"/>
      <c r="B2831" s="332"/>
      <c r="C2831" s="332"/>
      <c r="D2831" s="332"/>
      <c r="E2831" s="332"/>
      <c r="F2831" s="333"/>
      <c r="G2831" s="334"/>
      <c r="H2831" s="334"/>
      <c r="I2831" s="389" t="str">
        <f>IFERROR(Table2[[#This Row],[Total private allowed amount for facility inpatient and outpatient services ($ millions) (required)]]/Table2[[#This Row],[Simulated Medicare allowed amount for facility inpatient and outpatient services ($ millions) (required)]],"")</f>
        <v/>
      </c>
    </row>
    <row r="2832" spans="1:9">
      <c r="A2832" s="332"/>
      <c r="B2832" s="332"/>
      <c r="C2832" s="332"/>
      <c r="D2832" s="332"/>
      <c r="E2832" s="332"/>
      <c r="F2832" s="333"/>
      <c r="G2832" s="334"/>
      <c r="H2832" s="335"/>
      <c r="I2832" s="389" t="str">
        <f>IFERROR(Table2[[#This Row],[Total private allowed amount for facility inpatient and outpatient services ($ millions) (required)]]/Table2[[#This Row],[Simulated Medicare allowed amount for facility inpatient and outpatient services ($ millions) (required)]],"")</f>
        <v/>
      </c>
    </row>
    <row r="2833" spans="1:9">
      <c r="A2833" s="332"/>
      <c r="B2833" s="332"/>
      <c r="C2833" s="332"/>
      <c r="D2833" s="332"/>
      <c r="E2833" s="332"/>
      <c r="F2833" s="333"/>
      <c r="G2833" s="334"/>
      <c r="H2833" s="334"/>
      <c r="I2833" s="389" t="str">
        <f>IFERROR(Table2[[#This Row],[Total private allowed amount for facility inpatient and outpatient services ($ millions) (required)]]/Table2[[#This Row],[Simulated Medicare allowed amount for facility inpatient and outpatient services ($ millions) (required)]],"")</f>
        <v/>
      </c>
    </row>
    <row r="2834" spans="1:9">
      <c r="A2834" s="332"/>
      <c r="B2834" s="332"/>
      <c r="C2834" s="332"/>
      <c r="D2834" s="332"/>
      <c r="E2834" s="332"/>
      <c r="F2834" s="333"/>
      <c r="G2834" s="335"/>
      <c r="H2834" s="334"/>
      <c r="I2834" s="389" t="str">
        <f>IFERROR(Table2[[#This Row],[Total private allowed amount for facility inpatient and outpatient services ($ millions) (required)]]/Table2[[#This Row],[Simulated Medicare allowed amount for facility inpatient and outpatient services ($ millions) (required)]],"")</f>
        <v/>
      </c>
    </row>
    <row r="2835" spans="1:9">
      <c r="A2835" s="332"/>
      <c r="B2835" s="332"/>
      <c r="C2835" s="332"/>
      <c r="D2835" s="332"/>
      <c r="E2835" s="332"/>
      <c r="F2835" s="333"/>
      <c r="G2835" s="334"/>
      <c r="H2835" s="334"/>
      <c r="I2835" s="389" t="str">
        <f>IFERROR(Table2[[#This Row],[Total private allowed amount for facility inpatient and outpatient services ($ millions) (required)]]/Table2[[#This Row],[Simulated Medicare allowed amount for facility inpatient and outpatient services ($ millions) (required)]],"")</f>
        <v/>
      </c>
    </row>
    <row r="2836" spans="1:9">
      <c r="A2836" s="332"/>
      <c r="B2836" s="332"/>
      <c r="C2836" s="332"/>
      <c r="D2836" s="332"/>
      <c r="E2836" s="332"/>
      <c r="F2836" s="333"/>
      <c r="G2836" s="335"/>
      <c r="H2836" s="334"/>
      <c r="I2836" s="389" t="str">
        <f>IFERROR(Table2[[#This Row],[Total private allowed amount for facility inpatient and outpatient services ($ millions) (required)]]/Table2[[#This Row],[Simulated Medicare allowed amount for facility inpatient and outpatient services ($ millions) (required)]],"")</f>
        <v/>
      </c>
    </row>
    <row r="2837" spans="1:9">
      <c r="A2837" s="332"/>
      <c r="B2837" s="332"/>
      <c r="C2837" s="332"/>
      <c r="D2837" s="332"/>
      <c r="E2837" s="332"/>
      <c r="F2837" s="333"/>
      <c r="G2837" s="334"/>
      <c r="H2837" s="334"/>
      <c r="I2837" s="389" t="str">
        <f>IFERROR(Table2[[#This Row],[Total private allowed amount for facility inpatient and outpatient services ($ millions) (required)]]/Table2[[#This Row],[Simulated Medicare allowed amount for facility inpatient and outpatient services ($ millions) (required)]],"")</f>
        <v/>
      </c>
    </row>
    <row r="2838" spans="1:9">
      <c r="A2838" s="332"/>
      <c r="B2838" s="332"/>
      <c r="C2838" s="332"/>
      <c r="D2838" s="332"/>
      <c r="E2838" s="332"/>
      <c r="F2838" s="333"/>
      <c r="G2838" s="334"/>
      <c r="H2838" s="334"/>
      <c r="I2838" s="389" t="str">
        <f>IFERROR(Table2[[#This Row],[Total private allowed amount for facility inpatient and outpatient services ($ millions) (required)]]/Table2[[#This Row],[Simulated Medicare allowed amount for facility inpatient and outpatient services ($ millions) (required)]],"")</f>
        <v/>
      </c>
    </row>
    <row r="2839" spans="1:9">
      <c r="A2839" s="332"/>
      <c r="B2839" s="332"/>
      <c r="C2839" s="332"/>
      <c r="D2839" s="332"/>
      <c r="E2839" s="332"/>
      <c r="F2839" s="333"/>
      <c r="G2839" s="334"/>
      <c r="H2839" s="334"/>
      <c r="I2839" s="389" t="str">
        <f>IFERROR(Table2[[#This Row],[Total private allowed amount for facility inpatient and outpatient services ($ millions) (required)]]/Table2[[#This Row],[Simulated Medicare allowed amount for facility inpatient and outpatient services ($ millions) (required)]],"")</f>
        <v/>
      </c>
    </row>
    <row r="2840" spans="1:9">
      <c r="A2840" s="332"/>
      <c r="B2840" s="332"/>
      <c r="C2840" s="332"/>
      <c r="D2840" s="332"/>
      <c r="E2840" s="332"/>
      <c r="F2840" s="333"/>
      <c r="G2840" s="335"/>
      <c r="H2840" s="334"/>
      <c r="I2840" s="389" t="str">
        <f>IFERROR(Table2[[#This Row],[Total private allowed amount for facility inpatient and outpatient services ($ millions) (required)]]/Table2[[#This Row],[Simulated Medicare allowed amount for facility inpatient and outpatient services ($ millions) (required)]],"")</f>
        <v/>
      </c>
    </row>
    <row r="2841" spans="1:9">
      <c r="A2841" s="332"/>
      <c r="B2841" s="332"/>
      <c r="C2841" s="332"/>
      <c r="D2841" s="332"/>
      <c r="E2841" s="332"/>
      <c r="F2841" s="333"/>
      <c r="G2841" s="336"/>
      <c r="H2841" s="336"/>
      <c r="I2841" s="389" t="str">
        <f>IFERROR(Table2[[#This Row],[Total private allowed amount for facility inpatient and outpatient services ($ millions) (required)]]/Table2[[#This Row],[Simulated Medicare allowed amount for facility inpatient and outpatient services ($ millions) (required)]],"")</f>
        <v/>
      </c>
    </row>
    <row r="2842" spans="1:9">
      <c r="A2842" s="332"/>
      <c r="B2842" s="332"/>
      <c r="C2842" s="332"/>
      <c r="D2842" s="332"/>
      <c r="E2842" s="332"/>
      <c r="F2842" s="333"/>
      <c r="G2842" s="334"/>
      <c r="H2842" s="334"/>
      <c r="I2842" s="389" t="str">
        <f>IFERROR(Table2[[#This Row],[Total private allowed amount for facility inpatient and outpatient services ($ millions) (required)]]/Table2[[#This Row],[Simulated Medicare allowed amount for facility inpatient and outpatient services ($ millions) (required)]],"")</f>
        <v/>
      </c>
    </row>
    <row r="2843" spans="1:9">
      <c r="A2843" s="332"/>
      <c r="B2843" s="332"/>
      <c r="C2843" s="332"/>
      <c r="D2843" s="332"/>
      <c r="E2843" s="332"/>
      <c r="F2843" s="333"/>
      <c r="G2843" s="334"/>
      <c r="H2843" s="334"/>
      <c r="I2843" s="389" t="str">
        <f>IFERROR(Table2[[#This Row],[Total private allowed amount for facility inpatient and outpatient services ($ millions) (required)]]/Table2[[#This Row],[Simulated Medicare allowed amount for facility inpatient and outpatient services ($ millions) (required)]],"")</f>
        <v/>
      </c>
    </row>
    <row r="2844" spans="1:9">
      <c r="A2844" s="332"/>
      <c r="B2844" s="332"/>
      <c r="C2844" s="332"/>
      <c r="D2844" s="332"/>
      <c r="E2844" s="332"/>
      <c r="F2844" s="333"/>
      <c r="G2844" s="334"/>
      <c r="H2844" s="334"/>
      <c r="I2844" s="389" t="str">
        <f>IFERROR(Table2[[#This Row],[Total private allowed amount for facility inpatient and outpatient services ($ millions) (required)]]/Table2[[#This Row],[Simulated Medicare allowed amount for facility inpatient and outpatient services ($ millions) (required)]],"")</f>
        <v/>
      </c>
    </row>
    <row r="2845" spans="1:9">
      <c r="A2845" s="332"/>
      <c r="B2845" s="332"/>
      <c r="C2845" s="332"/>
      <c r="D2845" s="332"/>
      <c r="E2845" s="332"/>
      <c r="F2845" s="333"/>
      <c r="G2845" s="334"/>
      <c r="H2845" s="334"/>
      <c r="I2845" s="389" t="str">
        <f>IFERROR(Table2[[#This Row],[Total private allowed amount for facility inpatient and outpatient services ($ millions) (required)]]/Table2[[#This Row],[Simulated Medicare allowed amount for facility inpatient and outpatient services ($ millions) (required)]],"")</f>
        <v/>
      </c>
    </row>
    <row r="2846" spans="1:9">
      <c r="A2846" s="332"/>
      <c r="B2846" s="332"/>
      <c r="C2846" s="332"/>
      <c r="D2846" s="332"/>
      <c r="E2846" s="332"/>
      <c r="F2846" s="333"/>
      <c r="G2846" s="334"/>
      <c r="H2846" s="334"/>
      <c r="I2846" s="389" t="str">
        <f>IFERROR(Table2[[#This Row],[Total private allowed amount for facility inpatient and outpatient services ($ millions) (required)]]/Table2[[#This Row],[Simulated Medicare allowed amount for facility inpatient and outpatient services ($ millions) (required)]],"")</f>
        <v/>
      </c>
    </row>
    <row r="2847" spans="1:9">
      <c r="A2847" s="332"/>
      <c r="B2847" s="332"/>
      <c r="C2847" s="332"/>
      <c r="D2847" s="332"/>
      <c r="E2847" s="332"/>
      <c r="F2847" s="333"/>
      <c r="G2847" s="335"/>
      <c r="H2847" s="335"/>
      <c r="I2847" s="389" t="str">
        <f>IFERROR(Table2[[#This Row],[Total private allowed amount for facility inpatient and outpatient services ($ millions) (required)]]/Table2[[#This Row],[Simulated Medicare allowed amount for facility inpatient and outpatient services ($ millions) (required)]],"")</f>
        <v/>
      </c>
    </row>
    <row r="2848" spans="1:9">
      <c r="A2848" s="332"/>
      <c r="B2848" s="332"/>
      <c r="C2848" s="332"/>
      <c r="D2848" s="332"/>
      <c r="E2848" s="332"/>
      <c r="F2848" s="333"/>
      <c r="G2848" s="334"/>
      <c r="H2848" s="334"/>
      <c r="I2848" s="389" t="str">
        <f>IFERROR(Table2[[#This Row],[Total private allowed amount for facility inpatient and outpatient services ($ millions) (required)]]/Table2[[#This Row],[Simulated Medicare allowed amount for facility inpatient and outpatient services ($ millions) (required)]],"")</f>
        <v/>
      </c>
    </row>
    <row r="2849" spans="1:9">
      <c r="A2849" s="332"/>
      <c r="B2849" s="332"/>
      <c r="C2849" s="332"/>
      <c r="D2849" s="332"/>
      <c r="E2849" s="332"/>
      <c r="F2849" s="333"/>
      <c r="G2849" s="334"/>
      <c r="H2849" s="334"/>
      <c r="I2849" s="389" t="str">
        <f>IFERROR(Table2[[#This Row],[Total private allowed amount for facility inpatient and outpatient services ($ millions) (required)]]/Table2[[#This Row],[Simulated Medicare allowed amount for facility inpatient and outpatient services ($ millions) (required)]],"")</f>
        <v/>
      </c>
    </row>
    <row r="2850" spans="1:9">
      <c r="A2850" s="332"/>
      <c r="B2850" s="332"/>
      <c r="C2850" s="332"/>
      <c r="D2850" s="332"/>
      <c r="E2850" s="332"/>
      <c r="F2850" s="333"/>
      <c r="G2850" s="334"/>
      <c r="H2850" s="334"/>
      <c r="I2850" s="389" t="str">
        <f>IFERROR(Table2[[#This Row],[Total private allowed amount for facility inpatient and outpatient services ($ millions) (required)]]/Table2[[#This Row],[Simulated Medicare allowed amount for facility inpatient and outpatient services ($ millions) (required)]],"")</f>
        <v/>
      </c>
    </row>
    <row r="2851" spans="1:9">
      <c r="A2851" s="332"/>
      <c r="B2851" s="332"/>
      <c r="C2851" s="332"/>
      <c r="D2851" s="332"/>
      <c r="E2851" s="332"/>
      <c r="F2851" s="333"/>
      <c r="G2851" s="334"/>
      <c r="H2851" s="334"/>
      <c r="I2851" s="389" t="str">
        <f>IFERROR(Table2[[#This Row],[Total private allowed amount for facility inpatient and outpatient services ($ millions) (required)]]/Table2[[#This Row],[Simulated Medicare allowed amount for facility inpatient and outpatient services ($ millions) (required)]],"")</f>
        <v/>
      </c>
    </row>
    <row r="2852" spans="1:9">
      <c r="A2852" s="332"/>
      <c r="B2852" s="332"/>
      <c r="C2852" s="332"/>
      <c r="D2852" s="332"/>
      <c r="E2852" s="332"/>
      <c r="F2852" s="333"/>
      <c r="G2852" s="334"/>
      <c r="H2852" s="334"/>
      <c r="I2852" s="389" t="str">
        <f>IFERROR(Table2[[#This Row],[Total private allowed amount for facility inpatient and outpatient services ($ millions) (required)]]/Table2[[#This Row],[Simulated Medicare allowed amount for facility inpatient and outpatient services ($ millions) (required)]],"")</f>
        <v/>
      </c>
    </row>
    <row r="2853" spans="1:9">
      <c r="A2853" s="332"/>
      <c r="B2853" s="332"/>
      <c r="C2853" s="332"/>
      <c r="D2853" s="332"/>
      <c r="E2853" s="332"/>
      <c r="F2853" s="333"/>
      <c r="G2853" s="336"/>
      <c r="H2853" s="336"/>
      <c r="I2853" s="389" t="str">
        <f>IFERROR(Table2[[#This Row],[Total private allowed amount for facility inpatient and outpatient services ($ millions) (required)]]/Table2[[#This Row],[Simulated Medicare allowed amount for facility inpatient and outpatient services ($ millions) (required)]],"")</f>
        <v/>
      </c>
    </row>
    <row r="2854" spans="1:9">
      <c r="A2854" s="332"/>
      <c r="B2854" s="332"/>
      <c r="C2854" s="332"/>
      <c r="D2854" s="332"/>
      <c r="E2854" s="332"/>
      <c r="F2854" s="333"/>
      <c r="G2854" s="334"/>
      <c r="H2854" s="334"/>
      <c r="I2854" s="389" t="str">
        <f>IFERROR(Table2[[#This Row],[Total private allowed amount for facility inpatient and outpatient services ($ millions) (required)]]/Table2[[#This Row],[Simulated Medicare allowed amount for facility inpatient and outpatient services ($ millions) (required)]],"")</f>
        <v/>
      </c>
    </row>
    <row r="2855" spans="1:9">
      <c r="A2855" s="332"/>
      <c r="B2855" s="332"/>
      <c r="C2855" s="332"/>
      <c r="D2855" s="332"/>
      <c r="E2855" s="332"/>
      <c r="F2855" s="333"/>
      <c r="G2855" s="334"/>
      <c r="H2855" s="334"/>
      <c r="I2855" s="389" t="str">
        <f>IFERROR(Table2[[#This Row],[Total private allowed amount for facility inpatient and outpatient services ($ millions) (required)]]/Table2[[#This Row],[Simulated Medicare allowed amount for facility inpatient and outpatient services ($ millions) (required)]],"")</f>
        <v/>
      </c>
    </row>
    <row r="2856" spans="1:9">
      <c r="A2856" s="332"/>
      <c r="B2856" s="332"/>
      <c r="C2856" s="332"/>
      <c r="D2856" s="332"/>
      <c r="E2856" s="332"/>
      <c r="F2856" s="333"/>
      <c r="G2856" s="336"/>
      <c r="H2856" s="336"/>
      <c r="I2856" s="389" t="str">
        <f>IFERROR(Table2[[#This Row],[Total private allowed amount for facility inpatient and outpatient services ($ millions) (required)]]/Table2[[#This Row],[Simulated Medicare allowed amount for facility inpatient and outpatient services ($ millions) (required)]],"")</f>
        <v/>
      </c>
    </row>
    <row r="2857" spans="1:9">
      <c r="A2857" s="332"/>
      <c r="B2857" s="332"/>
      <c r="C2857" s="332"/>
      <c r="D2857" s="332"/>
      <c r="E2857" s="332"/>
      <c r="F2857" s="333"/>
      <c r="G2857" s="334"/>
      <c r="H2857" s="334"/>
      <c r="I2857" s="389" t="str">
        <f>IFERROR(Table2[[#This Row],[Total private allowed amount for facility inpatient and outpatient services ($ millions) (required)]]/Table2[[#This Row],[Simulated Medicare allowed amount for facility inpatient and outpatient services ($ millions) (required)]],"")</f>
        <v/>
      </c>
    </row>
    <row r="2858" spans="1:9">
      <c r="A2858" s="332"/>
      <c r="B2858" s="332"/>
      <c r="C2858" s="332"/>
      <c r="D2858" s="332"/>
      <c r="E2858" s="332"/>
      <c r="F2858" s="333"/>
      <c r="G2858" s="336"/>
      <c r="H2858" s="336"/>
      <c r="I2858" s="389" t="str">
        <f>IFERROR(Table2[[#This Row],[Total private allowed amount for facility inpatient and outpatient services ($ millions) (required)]]/Table2[[#This Row],[Simulated Medicare allowed amount for facility inpatient and outpatient services ($ millions) (required)]],"")</f>
        <v/>
      </c>
    </row>
    <row r="2859" spans="1:9">
      <c r="A2859" s="332"/>
      <c r="B2859" s="332"/>
      <c r="C2859" s="332"/>
      <c r="D2859" s="332"/>
      <c r="E2859" s="332"/>
      <c r="F2859" s="333"/>
      <c r="G2859" s="336"/>
      <c r="H2859" s="336"/>
      <c r="I2859" s="389" t="str">
        <f>IFERROR(Table2[[#This Row],[Total private allowed amount for facility inpatient and outpatient services ($ millions) (required)]]/Table2[[#This Row],[Simulated Medicare allowed amount for facility inpatient and outpatient services ($ millions) (required)]],"")</f>
        <v/>
      </c>
    </row>
    <row r="2860" spans="1:9" hidden="1">
      <c r="A2860" s="50">
        <v>361300</v>
      </c>
      <c r="B2860" s="50" t="s">
        <v>2039</v>
      </c>
      <c r="C2860" s="50" t="s">
        <v>2040</v>
      </c>
      <c r="D2860" s="50" t="s">
        <v>2041</v>
      </c>
      <c r="E2860" s="50" t="s">
        <v>253</v>
      </c>
      <c r="F2860" s="51" t="s">
        <v>74</v>
      </c>
      <c r="G2860" s="52" t="s">
        <v>254</v>
      </c>
      <c r="H2860" s="52" t="s">
        <v>254</v>
      </c>
      <c r="I28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61" spans="1:9" hidden="1">
      <c r="A2861" s="50">
        <v>361301</v>
      </c>
      <c r="B2861" s="50" t="s">
        <v>1494</v>
      </c>
      <c r="C2861" s="50" t="s">
        <v>2042</v>
      </c>
      <c r="D2861" s="50" t="s">
        <v>2041</v>
      </c>
      <c r="E2861" s="50" t="s">
        <v>253</v>
      </c>
      <c r="F2861" s="51" t="s">
        <v>74</v>
      </c>
      <c r="G2861" s="52" t="s">
        <v>254</v>
      </c>
      <c r="H2861" s="52" t="s">
        <v>254</v>
      </c>
      <c r="I28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62" spans="1:9" hidden="1">
      <c r="A2862" s="50">
        <v>361302</v>
      </c>
      <c r="B2862" s="50" t="s">
        <v>2043</v>
      </c>
      <c r="C2862" s="50" t="s">
        <v>2044</v>
      </c>
      <c r="D2862" s="50" t="s">
        <v>2041</v>
      </c>
      <c r="E2862" s="50" t="s">
        <v>375</v>
      </c>
      <c r="F2862" s="51" t="s">
        <v>74</v>
      </c>
      <c r="G2862" s="52" t="s">
        <v>254</v>
      </c>
      <c r="H2862" s="52" t="s">
        <v>254</v>
      </c>
      <c r="I28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63" spans="1:9" hidden="1">
      <c r="A2863" s="50">
        <v>361303</v>
      </c>
      <c r="B2863" s="50" t="s">
        <v>2045</v>
      </c>
      <c r="C2863" s="50" t="s">
        <v>2046</v>
      </c>
      <c r="D2863" s="50" t="s">
        <v>2041</v>
      </c>
      <c r="E2863" s="50" t="s">
        <v>2047</v>
      </c>
      <c r="F2863" s="51" t="s">
        <v>74</v>
      </c>
      <c r="G2863" s="52" t="s">
        <v>254</v>
      </c>
      <c r="H2863" s="52" t="s">
        <v>254</v>
      </c>
      <c r="I28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64" spans="1:9" hidden="1">
      <c r="A2864" s="50">
        <v>361304</v>
      </c>
      <c r="B2864" s="50" t="s">
        <v>2048</v>
      </c>
      <c r="C2864" s="50" t="s">
        <v>878</v>
      </c>
      <c r="D2864" s="50" t="s">
        <v>2041</v>
      </c>
      <c r="E2864" s="50" t="s">
        <v>2049</v>
      </c>
      <c r="F2864" s="51" t="s">
        <v>74</v>
      </c>
      <c r="G2864" s="52" t="s">
        <v>254</v>
      </c>
      <c r="H2864" s="52" t="s">
        <v>254</v>
      </c>
      <c r="I28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65" spans="1:9" hidden="1">
      <c r="A2865" s="50">
        <v>361306</v>
      </c>
      <c r="B2865" s="50" t="s">
        <v>2050</v>
      </c>
      <c r="C2865" s="50" t="s">
        <v>2051</v>
      </c>
      <c r="D2865" s="50" t="s">
        <v>2041</v>
      </c>
      <c r="E2865" s="50" t="s">
        <v>1161</v>
      </c>
      <c r="F2865" s="51" t="s">
        <v>74</v>
      </c>
      <c r="G2865" s="52" t="s">
        <v>254</v>
      </c>
      <c r="H2865" s="52" t="s">
        <v>254</v>
      </c>
      <c r="I28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66" spans="1:9" hidden="1">
      <c r="A2866" s="50">
        <v>361307</v>
      </c>
      <c r="B2866" s="50" t="s">
        <v>2052</v>
      </c>
      <c r="C2866" s="50" t="s">
        <v>1720</v>
      </c>
      <c r="D2866" s="50" t="s">
        <v>2041</v>
      </c>
      <c r="E2866" s="50" t="s">
        <v>2053</v>
      </c>
      <c r="F2866" s="51" t="s">
        <v>74</v>
      </c>
      <c r="G2866" s="52" t="s">
        <v>254</v>
      </c>
      <c r="H2866" s="52" t="s">
        <v>254</v>
      </c>
      <c r="I28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67" spans="1:9" hidden="1">
      <c r="A2867" s="50">
        <v>361308</v>
      </c>
      <c r="B2867" s="50" t="s">
        <v>2054</v>
      </c>
      <c r="C2867" s="50" t="s">
        <v>2055</v>
      </c>
      <c r="D2867" s="50" t="s">
        <v>2041</v>
      </c>
      <c r="E2867" s="50" t="s">
        <v>2053</v>
      </c>
      <c r="F2867" s="51" t="s">
        <v>74</v>
      </c>
      <c r="G2867" s="52" t="s">
        <v>254</v>
      </c>
      <c r="H2867" s="52" t="s">
        <v>254</v>
      </c>
      <c r="I28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68" spans="1:9" hidden="1">
      <c r="A2868" s="50">
        <v>361309</v>
      </c>
      <c r="B2868" s="50" t="s">
        <v>2056</v>
      </c>
      <c r="C2868" s="50" t="s">
        <v>2057</v>
      </c>
      <c r="D2868" s="50" t="s">
        <v>2041</v>
      </c>
      <c r="E2868" s="50" t="s">
        <v>253</v>
      </c>
      <c r="F2868" s="51" t="s">
        <v>74</v>
      </c>
      <c r="G2868" s="54">
        <v>0.5</v>
      </c>
      <c r="H2868" s="53">
        <v>0.31</v>
      </c>
      <c r="I286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1.6129032258064517</v>
      </c>
    </row>
    <row r="2869" spans="1:9" hidden="1">
      <c r="A2869" s="50">
        <v>361310</v>
      </c>
      <c r="B2869" s="50" t="s">
        <v>2058</v>
      </c>
      <c r="C2869" s="50" t="s">
        <v>2059</v>
      </c>
      <c r="D2869" s="50" t="s">
        <v>2041</v>
      </c>
      <c r="E2869" s="50" t="s">
        <v>1161</v>
      </c>
      <c r="F2869" s="51" t="s">
        <v>74</v>
      </c>
      <c r="G2869" s="52" t="s">
        <v>254</v>
      </c>
      <c r="H2869" s="52" t="s">
        <v>254</v>
      </c>
      <c r="I28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0" spans="1:9" hidden="1">
      <c r="A2870" s="50">
        <v>361311</v>
      </c>
      <c r="B2870" s="50" t="s">
        <v>2060</v>
      </c>
      <c r="C2870" s="50" t="s">
        <v>1166</v>
      </c>
      <c r="D2870" s="50" t="s">
        <v>2041</v>
      </c>
      <c r="E2870" s="50" t="s">
        <v>2061</v>
      </c>
      <c r="F2870" s="51" t="s">
        <v>74</v>
      </c>
      <c r="G2870" s="52" t="s">
        <v>254</v>
      </c>
      <c r="H2870" s="52" t="s">
        <v>254</v>
      </c>
      <c r="I28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1" spans="1:9" hidden="1">
      <c r="A2871" s="50">
        <v>361312</v>
      </c>
      <c r="B2871" s="50" t="s">
        <v>2062</v>
      </c>
      <c r="C2871" s="50" t="s">
        <v>2063</v>
      </c>
      <c r="D2871" s="50" t="s">
        <v>2041</v>
      </c>
      <c r="E2871" s="50" t="s">
        <v>1161</v>
      </c>
      <c r="F2871" s="51" t="s">
        <v>74</v>
      </c>
      <c r="G2871" s="52" t="s">
        <v>254</v>
      </c>
      <c r="H2871" s="52" t="s">
        <v>254</v>
      </c>
      <c r="I28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2" spans="1:9" hidden="1">
      <c r="A2872" s="50">
        <v>361313</v>
      </c>
      <c r="B2872" s="50" t="s">
        <v>2064</v>
      </c>
      <c r="C2872" s="50" t="s">
        <v>2065</v>
      </c>
      <c r="D2872" s="50" t="s">
        <v>2041</v>
      </c>
      <c r="E2872" s="50" t="s">
        <v>2066</v>
      </c>
      <c r="F2872" s="51" t="s">
        <v>74</v>
      </c>
      <c r="G2872" s="52" t="s">
        <v>254</v>
      </c>
      <c r="H2872" s="52" t="s">
        <v>254</v>
      </c>
      <c r="I28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3" spans="1:9" hidden="1">
      <c r="A2873" s="50">
        <v>361314</v>
      </c>
      <c r="B2873" s="50" t="s">
        <v>2067</v>
      </c>
      <c r="C2873" s="50" t="s">
        <v>2068</v>
      </c>
      <c r="D2873" s="50" t="s">
        <v>2041</v>
      </c>
      <c r="E2873" s="50" t="s">
        <v>253</v>
      </c>
      <c r="F2873" s="51" t="s">
        <v>74</v>
      </c>
      <c r="G2873" s="52" t="s">
        <v>254</v>
      </c>
      <c r="H2873" s="52" t="s">
        <v>254</v>
      </c>
      <c r="I28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4" spans="1:9" hidden="1">
      <c r="A2874" s="50">
        <v>361315</v>
      </c>
      <c r="B2874" s="50" t="s">
        <v>2069</v>
      </c>
      <c r="C2874" s="50" t="s">
        <v>2070</v>
      </c>
      <c r="D2874" s="50" t="s">
        <v>2041</v>
      </c>
      <c r="E2874" s="50" t="s">
        <v>2066</v>
      </c>
      <c r="F2874" s="51" t="s">
        <v>74</v>
      </c>
      <c r="G2874" s="52" t="s">
        <v>254</v>
      </c>
      <c r="H2874" s="52" t="s">
        <v>254</v>
      </c>
      <c r="I28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5" spans="1:9" hidden="1">
      <c r="A2875" s="50">
        <v>361316</v>
      </c>
      <c r="B2875" s="50" t="s">
        <v>2071</v>
      </c>
      <c r="C2875" s="50" t="s">
        <v>2072</v>
      </c>
      <c r="D2875" s="50" t="s">
        <v>2041</v>
      </c>
      <c r="E2875" s="50" t="s">
        <v>253</v>
      </c>
      <c r="F2875" s="51" t="s">
        <v>74</v>
      </c>
      <c r="G2875" s="52" t="s">
        <v>254</v>
      </c>
      <c r="H2875" s="52" t="s">
        <v>254</v>
      </c>
      <c r="I28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6" spans="1:9" hidden="1">
      <c r="A2876" s="50">
        <v>361318</v>
      </c>
      <c r="B2876" s="50" t="s">
        <v>2073</v>
      </c>
      <c r="C2876" s="50" t="s">
        <v>2074</v>
      </c>
      <c r="D2876" s="50" t="s">
        <v>2041</v>
      </c>
      <c r="E2876" s="50" t="s">
        <v>2075</v>
      </c>
      <c r="F2876" s="51" t="s">
        <v>74</v>
      </c>
      <c r="G2876" s="52" t="s">
        <v>254</v>
      </c>
      <c r="H2876" s="52" t="s">
        <v>254</v>
      </c>
      <c r="I28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7" spans="1:9" hidden="1">
      <c r="A2877" s="50">
        <v>361319</v>
      </c>
      <c r="B2877" s="50" t="s">
        <v>2076</v>
      </c>
      <c r="C2877" s="50" t="s">
        <v>2077</v>
      </c>
      <c r="D2877" s="50" t="s">
        <v>2041</v>
      </c>
      <c r="E2877" s="50" t="s">
        <v>733</v>
      </c>
      <c r="F2877" s="51" t="s">
        <v>74</v>
      </c>
      <c r="G2877" s="52" t="s">
        <v>254</v>
      </c>
      <c r="H2877" s="52" t="s">
        <v>254</v>
      </c>
      <c r="I28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8" spans="1:9" hidden="1">
      <c r="A2878" s="50">
        <v>361320</v>
      </c>
      <c r="B2878" s="50" t="s">
        <v>2078</v>
      </c>
      <c r="C2878" s="50" t="s">
        <v>574</v>
      </c>
      <c r="D2878" s="50" t="s">
        <v>2041</v>
      </c>
      <c r="E2878" s="50" t="s">
        <v>2079</v>
      </c>
      <c r="F2878" s="51" t="s">
        <v>74</v>
      </c>
      <c r="G2878" s="52" t="s">
        <v>254</v>
      </c>
      <c r="H2878" s="52" t="s">
        <v>254</v>
      </c>
      <c r="I28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79" spans="1:9" hidden="1">
      <c r="A2879" s="50">
        <v>361321</v>
      </c>
      <c r="B2879" s="50" t="s">
        <v>2080</v>
      </c>
      <c r="C2879" s="50" t="s">
        <v>2081</v>
      </c>
      <c r="D2879" s="50" t="s">
        <v>2041</v>
      </c>
      <c r="E2879" s="50" t="s">
        <v>2061</v>
      </c>
      <c r="F2879" s="51" t="s">
        <v>74</v>
      </c>
      <c r="G2879" s="52" t="s">
        <v>254</v>
      </c>
      <c r="H2879" s="52" t="s">
        <v>254</v>
      </c>
      <c r="I28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80" spans="1:9" hidden="1">
      <c r="A2880" s="50">
        <v>361322</v>
      </c>
      <c r="B2880" s="50" t="s">
        <v>2082</v>
      </c>
      <c r="C2880" s="50" t="s">
        <v>2083</v>
      </c>
      <c r="D2880" s="50" t="s">
        <v>2041</v>
      </c>
      <c r="E2880" s="50" t="s">
        <v>2084</v>
      </c>
      <c r="F2880" s="51" t="s">
        <v>74</v>
      </c>
      <c r="G2880" s="52" t="s">
        <v>254</v>
      </c>
      <c r="H2880" s="52" t="s">
        <v>254</v>
      </c>
      <c r="I28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81" spans="1:9" hidden="1">
      <c r="A2881" s="50">
        <v>361323</v>
      </c>
      <c r="B2881" s="50" t="s">
        <v>2085</v>
      </c>
      <c r="C2881" s="50" t="s">
        <v>2086</v>
      </c>
      <c r="D2881" s="50" t="s">
        <v>2041</v>
      </c>
      <c r="E2881" s="50" t="s">
        <v>2087</v>
      </c>
      <c r="F2881" s="51" t="s">
        <v>74</v>
      </c>
      <c r="G2881" s="52" t="s">
        <v>254</v>
      </c>
      <c r="H2881" s="52" t="s">
        <v>254</v>
      </c>
      <c r="I28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82" spans="1:9" hidden="1">
      <c r="A2882" s="50">
        <v>361324</v>
      </c>
      <c r="B2882" s="50" t="s">
        <v>2088</v>
      </c>
      <c r="C2882" s="50" t="s">
        <v>1342</v>
      </c>
      <c r="D2882" s="50" t="s">
        <v>2041</v>
      </c>
      <c r="E2882" s="50" t="s">
        <v>2066</v>
      </c>
      <c r="F2882" s="51" t="s">
        <v>74</v>
      </c>
      <c r="G2882" s="52" t="s">
        <v>254</v>
      </c>
      <c r="H2882" s="52" t="s">
        <v>254</v>
      </c>
      <c r="I28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83" spans="1:9" hidden="1">
      <c r="A2883" s="50">
        <v>361325</v>
      </c>
      <c r="B2883" s="50" t="s">
        <v>2089</v>
      </c>
      <c r="C2883" s="50" t="s">
        <v>2090</v>
      </c>
      <c r="D2883" s="50" t="s">
        <v>2041</v>
      </c>
      <c r="E2883" s="50" t="s">
        <v>253</v>
      </c>
      <c r="F2883" s="51" t="s">
        <v>74</v>
      </c>
      <c r="G2883" s="52" t="s">
        <v>254</v>
      </c>
      <c r="H2883" s="52" t="s">
        <v>254</v>
      </c>
      <c r="I28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84" spans="1:9" hidden="1">
      <c r="A2884" s="50">
        <v>361327</v>
      </c>
      <c r="B2884" s="50" t="s">
        <v>2091</v>
      </c>
      <c r="C2884" s="50" t="s">
        <v>657</v>
      </c>
      <c r="D2884" s="50" t="s">
        <v>2041</v>
      </c>
      <c r="E2884" s="50" t="s">
        <v>253</v>
      </c>
      <c r="F2884" s="51" t="s">
        <v>74</v>
      </c>
      <c r="G2884" s="52" t="s">
        <v>254</v>
      </c>
      <c r="H2884" s="52" t="s">
        <v>254</v>
      </c>
      <c r="I28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85" spans="1:9" hidden="1">
      <c r="A2885" s="50">
        <v>361328</v>
      </c>
      <c r="B2885" s="50" t="s">
        <v>2092</v>
      </c>
      <c r="C2885" s="50" t="s">
        <v>2093</v>
      </c>
      <c r="D2885" s="50" t="s">
        <v>2041</v>
      </c>
      <c r="E2885" s="50" t="s">
        <v>2075</v>
      </c>
      <c r="F2885" s="51" t="s">
        <v>74</v>
      </c>
      <c r="G2885" s="53">
        <v>2.64</v>
      </c>
      <c r="H2885" s="53">
        <v>1.1599999999999999</v>
      </c>
      <c r="I288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2.2758620689655173</v>
      </c>
    </row>
    <row r="2886" spans="1:9" hidden="1">
      <c r="A2886" s="50">
        <v>361329</v>
      </c>
      <c r="B2886" s="50" t="s">
        <v>2094</v>
      </c>
      <c r="C2886" s="50" t="s">
        <v>2095</v>
      </c>
      <c r="D2886" s="50" t="s">
        <v>2041</v>
      </c>
      <c r="E2886" s="50" t="s">
        <v>253</v>
      </c>
      <c r="F2886" s="51" t="s">
        <v>74</v>
      </c>
      <c r="G2886" s="52" t="s">
        <v>254</v>
      </c>
      <c r="H2886" s="52" t="s">
        <v>254</v>
      </c>
      <c r="I288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87" spans="1:9" hidden="1">
      <c r="A2887" s="50">
        <v>361330</v>
      </c>
      <c r="B2887" s="50" t="s">
        <v>2096</v>
      </c>
      <c r="C2887" s="50" t="s">
        <v>2097</v>
      </c>
      <c r="D2887" s="50" t="s">
        <v>2041</v>
      </c>
      <c r="E2887" s="50" t="s">
        <v>2098</v>
      </c>
      <c r="F2887" s="51" t="s">
        <v>74</v>
      </c>
      <c r="G2887" s="52" t="s">
        <v>254</v>
      </c>
      <c r="H2887" s="52" t="s">
        <v>254</v>
      </c>
      <c r="I28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88" spans="1:9" hidden="1">
      <c r="A2888" s="50">
        <v>361331</v>
      </c>
      <c r="B2888" s="50" t="s">
        <v>2099</v>
      </c>
      <c r="C2888" s="50" t="s">
        <v>2100</v>
      </c>
      <c r="D2888" s="50" t="s">
        <v>2041</v>
      </c>
      <c r="E2888" s="50" t="s">
        <v>2049</v>
      </c>
      <c r="F2888" s="51" t="s">
        <v>74</v>
      </c>
      <c r="G2888" s="53">
        <v>0.95</v>
      </c>
      <c r="H2888" s="54">
        <v>0.4</v>
      </c>
      <c r="I288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2.3749999999999996</v>
      </c>
    </row>
    <row r="2889" spans="1:9" hidden="1">
      <c r="A2889" s="50">
        <v>361332</v>
      </c>
      <c r="B2889" s="50" t="s">
        <v>2101</v>
      </c>
      <c r="C2889" s="50" t="s">
        <v>753</v>
      </c>
      <c r="D2889" s="50" t="s">
        <v>2041</v>
      </c>
      <c r="E2889" s="50" t="s">
        <v>2098</v>
      </c>
      <c r="F2889" s="51" t="s">
        <v>74</v>
      </c>
      <c r="G2889" s="53">
        <v>1.19</v>
      </c>
      <c r="H2889" s="53">
        <v>0.49</v>
      </c>
      <c r="I288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2.4285714285714284</v>
      </c>
    </row>
    <row r="2890" spans="1:9" hidden="1">
      <c r="A2890" s="50">
        <v>361333</v>
      </c>
      <c r="B2890" s="50" t="s">
        <v>2102</v>
      </c>
      <c r="C2890" s="50" t="s">
        <v>2103</v>
      </c>
      <c r="D2890" s="50" t="s">
        <v>2041</v>
      </c>
      <c r="E2890" s="50" t="s">
        <v>253</v>
      </c>
      <c r="F2890" s="51" t="s">
        <v>74</v>
      </c>
      <c r="G2890" s="53">
        <v>0.68</v>
      </c>
      <c r="H2890" s="53">
        <v>0.36</v>
      </c>
      <c r="I289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1.8888888888888891</v>
      </c>
    </row>
    <row r="2891" spans="1:9" hidden="1">
      <c r="A2891" s="50">
        <v>361334</v>
      </c>
      <c r="B2891" s="50" t="s">
        <v>2104</v>
      </c>
      <c r="C2891" s="50" t="s">
        <v>937</v>
      </c>
      <c r="D2891" s="50" t="s">
        <v>2041</v>
      </c>
      <c r="E2891" s="50" t="s">
        <v>2049</v>
      </c>
      <c r="F2891" s="51" t="s">
        <v>74</v>
      </c>
      <c r="G2891" s="52" t="s">
        <v>254</v>
      </c>
      <c r="H2891" s="52" t="s">
        <v>254</v>
      </c>
      <c r="I289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892" spans="1:9">
      <c r="A2892" s="332"/>
      <c r="B2892" s="332"/>
      <c r="C2892" s="332"/>
      <c r="D2892" s="332"/>
      <c r="E2892" s="332"/>
      <c r="F2892" s="333"/>
      <c r="G2892" s="334"/>
      <c r="H2892" s="334"/>
      <c r="I2892" s="389" t="str">
        <f>IFERROR(Table2[[#This Row],[Total private allowed amount for facility inpatient and outpatient services ($ millions) (required)]]/Table2[[#This Row],[Simulated Medicare allowed amount for facility inpatient and outpatient services ($ millions) (required)]],"")</f>
        <v/>
      </c>
    </row>
    <row r="2893" spans="1:9">
      <c r="A2893" s="332"/>
      <c r="B2893" s="332"/>
      <c r="C2893" s="332"/>
      <c r="D2893" s="332"/>
      <c r="E2893" s="332"/>
      <c r="F2893" s="333"/>
      <c r="G2893" s="336"/>
      <c r="H2893" s="336"/>
      <c r="I2893" s="389" t="str">
        <f>IFERROR(Table2[[#This Row],[Total private allowed amount for facility inpatient and outpatient services ($ millions) (required)]]/Table2[[#This Row],[Simulated Medicare allowed amount for facility inpatient and outpatient services ($ millions) (required)]],"")</f>
        <v/>
      </c>
    </row>
    <row r="2894" spans="1:9">
      <c r="A2894" s="332"/>
      <c r="B2894" s="332"/>
      <c r="C2894" s="332"/>
      <c r="D2894" s="332"/>
      <c r="E2894" s="332"/>
      <c r="F2894" s="333"/>
      <c r="G2894" s="334"/>
      <c r="H2894" s="334"/>
      <c r="I2894" s="389" t="str">
        <f>IFERROR(Table2[[#This Row],[Total private allowed amount for facility inpatient and outpatient services ($ millions) (required)]]/Table2[[#This Row],[Simulated Medicare allowed amount for facility inpatient and outpatient services ($ millions) (required)]],"")</f>
        <v/>
      </c>
    </row>
    <row r="2895" spans="1:9">
      <c r="A2895" s="332"/>
      <c r="B2895" s="332"/>
      <c r="C2895" s="332"/>
      <c r="D2895" s="332"/>
      <c r="E2895" s="332"/>
      <c r="F2895" s="333"/>
      <c r="G2895" s="334"/>
      <c r="H2895" s="334"/>
      <c r="I2895" s="389" t="str">
        <f>IFERROR(Table2[[#This Row],[Total private allowed amount for facility inpatient and outpatient services ($ millions) (required)]]/Table2[[#This Row],[Simulated Medicare allowed amount for facility inpatient and outpatient services ($ millions) (required)]],"")</f>
        <v/>
      </c>
    </row>
    <row r="2896" spans="1:9">
      <c r="A2896" s="332"/>
      <c r="B2896" s="332"/>
      <c r="C2896" s="332"/>
      <c r="D2896" s="332"/>
      <c r="E2896" s="332"/>
      <c r="F2896" s="333"/>
      <c r="G2896" s="334"/>
      <c r="H2896" s="334"/>
      <c r="I2896" s="389" t="str">
        <f>IFERROR(Table2[[#This Row],[Total private allowed amount for facility inpatient and outpatient services ($ millions) (required)]]/Table2[[#This Row],[Simulated Medicare allowed amount for facility inpatient and outpatient services ($ millions) (required)]],"")</f>
        <v/>
      </c>
    </row>
    <row r="2897" spans="1:9">
      <c r="A2897" s="332"/>
      <c r="B2897" s="332"/>
      <c r="C2897" s="332"/>
      <c r="D2897" s="332"/>
      <c r="E2897" s="332"/>
      <c r="F2897" s="333"/>
      <c r="G2897" s="334"/>
      <c r="H2897" s="334"/>
      <c r="I2897" s="389" t="str">
        <f>IFERROR(Table2[[#This Row],[Total private allowed amount for facility inpatient and outpatient services ($ millions) (required)]]/Table2[[#This Row],[Simulated Medicare allowed amount for facility inpatient and outpatient services ($ millions) (required)]],"")</f>
        <v/>
      </c>
    </row>
    <row r="2898" spans="1:9">
      <c r="A2898" s="332"/>
      <c r="B2898" s="332"/>
      <c r="C2898" s="332"/>
      <c r="D2898" s="332"/>
      <c r="E2898" s="332"/>
      <c r="F2898" s="333"/>
      <c r="G2898" s="334"/>
      <c r="H2898" s="334"/>
      <c r="I2898" s="389" t="str">
        <f>IFERROR(Table2[[#This Row],[Total private allowed amount for facility inpatient and outpatient services ($ millions) (required)]]/Table2[[#This Row],[Simulated Medicare allowed amount for facility inpatient and outpatient services ($ millions) (required)]],"")</f>
        <v/>
      </c>
    </row>
    <row r="2899" spans="1:9">
      <c r="A2899" s="332"/>
      <c r="B2899" s="332"/>
      <c r="C2899" s="332"/>
      <c r="D2899" s="332"/>
      <c r="E2899" s="332"/>
      <c r="F2899" s="333"/>
      <c r="G2899" s="336"/>
      <c r="H2899" s="336"/>
      <c r="I2899" s="389" t="str">
        <f>IFERROR(Table2[[#This Row],[Total private allowed amount for facility inpatient and outpatient services ($ millions) (required)]]/Table2[[#This Row],[Simulated Medicare allowed amount for facility inpatient and outpatient services ($ millions) (required)]],"")</f>
        <v/>
      </c>
    </row>
    <row r="2900" spans="1:9">
      <c r="A2900" s="332"/>
      <c r="B2900" s="332"/>
      <c r="C2900" s="332"/>
      <c r="D2900" s="332"/>
      <c r="E2900" s="332"/>
      <c r="F2900" s="333"/>
      <c r="G2900" s="334"/>
      <c r="H2900" s="334"/>
      <c r="I2900" s="389" t="str">
        <f>IFERROR(Table2[[#This Row],[Total private allowed amount for facility inpatient and outpatient services ($ millions) (required)]]/Table2[[#This Row],[Simulated Medicare allowed amount for facility inpatient and outpatient services ($ millions) (required)]],"")</f>
        <v/>
      </c>
    </row>
    <row r="2901" spans="1:9">
      <c r="A2901" s="332"/>
      <c r="B2901" s="332"/>
      <c r="C2901" s="332"/>
      <c r="D2901" s="332"/>
      <c r="E2901" s="332"/>
      <c r="F2901" s="333"/>
      <c r="G2901" s="334"/>
      <c r="H2901" s="334"/>
      <c r="I2901" s="389" t="str">
        <f>IFERROR(Table2[[#This Row],[Total private allowed amount for facility inpatient and outpatient services ($ millions) (required)]]/Table2[[#This Row],[Simulated Medicare allowed amount for facility inpatient and outpatient services ($ millions) (required)]],"")</f>
        <v/>
      </c>
    </row>
    <row r="2902" spans="1:9">
      <c r="A2902" s="332"/>
      <c r="B2902" s="332"/>
      <c r="C2902" s="332"/>
      <c r="D2902" s="332"/>
      <c r="E2902" s="332"/>
      <c r="F2902" s="333"/>
      <c r="G2902" s="334"/>
      <c r="H2902" s="334"/>
      <c r="I2902" s="389" t="str">
        <f>IFERROR(Table2[[#This Row],[Total private allowed amount for facility inpatient and outpatient services ($ millions) (required)]]/Table2[[#This Row],[Simulated Medicare allowed amount for facility inpatient and outpatient services ($ millions) (required)]],"")</f>
        <v/>
      </c>
    </row>
    <row r="2903" spans="1:9">
      <c r="A2903" s="332"/>
      <c r="B2903" s="332"/>
      <c r="C2903" s="332"/>
      <c r="D2903" s="332"/>
      <c r="E2903" s="332"/>
      <c r="F2903" s="333"/>
      <c r="G2903" s="334"/>
      <c r="H2903" s="334"/>
      <c r="I2903" s="389" t="str">
        <f>IFERROR(Table2[[#This Row],[Total private allowed amount for facility inpatient and outpatient services ($ millions) (required)]]/Table2[[#This Row],[Simulated Medicare allowed amount for facility inpatient and outpatient services ($ millions) (required)]],"")</f>
        <v/>
      </c>
    </row>
    <row r="2904" spans="1:9">
      <c r="A2904" s="332"/>
      <c r="B2904" s="332"/>
      <c r="C2904" s="332"/>
      <c r="D2904" s="332"/>
      <c r="E2904" s="332"/>
      <c r="F2904" s="333"/>
      <c r="G2904" s="334"/>
      <c r="H2904" s="334"/>
      <c r="I2904" s="389" t="str">
        <f>IFERROR(Table2[[#This Row],[Total private allowed amount for facility inpatient and outpatient services ($ millions) (required)]]/Table2[[#This Row],[Simulated Medicare allowed amount for facility inpatient and outpatient services ($ millions) (required)]],"")</f>
        <v/>
      </c>
    </row>
    <row r="2905" spans="1:9">
      <c r="A2905" s="332"/>
      <c r="B2905" s="332"/>
      <c r="C2905" s="332"/>
      <c r="D2905" s="332"/>
      <c r="E2905" s="332"/>
      <c r="F2905" s="333"/>
      <c r="G2905" s="334"/>
      <c r="H2905" s="334"/>
      <c r="I2905" s="389" t="str">
        <f>IFERROR(Table2[[#This Row],[Total private allowed amount for facility inpatient and outpatient services ($ millions) (required)]]/Table2[[#This Row],[Simulated Medicare allowed amount for facility inpatient and outpatient services ($ millions) (required)]],"")</f>
        <v/>
      </c>
    </row>
    <row r="2906" spans="1:9">
      <c r="A2906" s="332"/>
      <c r="B2906" s="332"/>
      <c r="C2906" s="332"/>
      <c r="D2906" s="332"/>
      <c r="E2906" s="332"/>
      <c r="F2906" s="333"/>
      <c r="G2906" s="334"/>
      <c r="H2906" s="334"/>
      <c r="I2906" s="389" t="str">
        <f>IFERROR(Table2[[#This Row],[Total private allowed amount for facility inpatient and outpatient services ($ millions) (required)]]/Table2[[#This Row],[Simulated Medicare allowed amount for facility inpatient and outpatient services ($ millions) (required)]],"")</f>
        <v/>
      </c>
    </row>
    <row r="2907" spans="1:9">
      <c r="A2907" s="332"/>
      <c r="B2907" s="332"/>
      <c r="C2907" s="332"/>
      <c r="D2907" s="332"/>
      <c r="E2907" s="332"/>
      <c r="F2907" s="333"/>
      <c r="G2907" s="334"/>
      <c r="H2907" s="334"/>
      <c r="I2907" s="389" t="str">
        <f>IFERROR(Table2[[#This Row],[Total private allowed amount for facility inpatient and outpatient services ($ millions) (required)]]/Table2[[#This Row],[Simulated Medicare allowed amount for facility inpatient and outpatient services ($ millions) (required)]],"")</f>
        <v/>
      </c>
    </row>
    <row r="2908" spans="1:9">
      <c r="A2908" s="332"/>
      <c r="B2908" s="332"/>
      <c r="C2908" s="332"/>
      <c r="D2908" s="332"/>
      <c r="E2908" s="332"/>
      <c r="F2908" s="333"/>
      <c r="G2908" s="334"/>
      <c r="H2908" s="334"/>
      <c r="I2908" s="389" t="str">
        <f>IFERROR(Table2[[#This Row],[Total private allowed amount for facility inpatient and outpatient services ($ millions) (required)]]/Table2[[#This Row],[Simulated Medicare allowed amount for facility inpatient and outpatient services ($ millions) (required)]],"")</f>
        <v/>
      </c>
    </row>
    <row r="2909" spans="1:9">
      <c r="A2909" s="332"/>
      <c r="B2909" s="332"/>
      <c r="C2909" s="332"/>
      <c r="D2909" s="332"/>
      <c r="E2909" s="332"/>
      <c r="F2909" s="333"/>
      <c r="G2909" s="336"/>
      <c r="H2909" s="336"/>
      <c r="I2909" s="389" t="str">
        <f>IFERROR(Table2[[#This Row],[Total private allowed amount for facility inpatient and outpatient services ($ millions) (required)]]/Table2[[#This Row],[Simulated Medicare allowed amount for facility inpatient and outpatient services ($ millions) (required)]],"")</f>
        <v/>
      </c>
    </row>
    <row r="2910" spans="1:9">
      <c r="A2910" s="332"/>
      <c r="B2910" s="332"/>
      <c r="C2910" s="332"/>
      <c r="D2910" s="332"/>
      <c r="E2910" s="332"/>
      <c r="F2910" s="333"/>
      <c r="G2910" s="336"/>
      <c r="H2910" s="336"/>
      <c r="I2910" s="389" t="str">
        <f>IFERROR(Table2[[#This Row],[Total private allowed amount for facility inpatient and outpatient services ($ millions) (required)]]/Table2[[#This Row],[Simulated Medicare allowed amount for facility inpatient and outpatient services ($ millions) (required)]],"")</f>
        <v/>
      </c>
    </row>
    <row r="2911" spans="1:9">
      <c r="A2911" s="332"/>
      <c r="B2911" s="332"/>
      <c r="C2911" s="332"/>
      <c r="D2911" s="332"/>
      <c r="E2911" s="332"/>
      <c r="F2911" s="333"/>
      <c r="G2911" s="334"/>
      <c r="H2911" s="334"/>
      <c r="I2911" s="389" t="str">
        <f>IFERROR(Table2[[#This Row],[Total private allowed amount for facility inpatient and outpatient services ($ millions) (required)]]/Table2[[#This Row],[Simulated Medicare allowed amount for facility inpatient and outpatient services ($ millions) (required)]],"")</f>
        <v/>
      </c>
    </row>
    <row r="2912" spans="1:9">
      <c r="A2912" s="332"/>
      <c r="B2912" s="332"/>
      <c r="C2912" s="332"/>
      <c r="D2912" s="332"/>
      <c r="E2912" s="332"/>
      <c r="F2912" s="333"/>
      <c r="G2912" s="335"/>
      <c r="H2912" s="334"/>
      <c r="I2912" s="389" t="str">
        <f>IFERROR(Table2[[#This Row],[Total private allowed amount for facility inpatient and outpatient services ($ millions) (required)]]/Table2[[#This Row],[Simulated Medicare allowed amount for facility inpatient and outpatient services ($ millions) (required)]],"")</f>
        <v/>
      </c>
    </row>
    <row r="2913" spans="1:9">
      <c r="A2913" s="332"/>
      <c r="B2913" s="332"/>
      <c r="C2913" s="332"/>
      <c r="D2913" s="332"/>
      <c r="E2913" s="332"/>
      <c r="F2913" s="333"/>
      <c r="G2913" s="334"/>
      <c r="H2913" s="334"/>
      <c r="I2913" s="389" t="str">
        <f>IFERROR(Table2[[#This Row],[Total private allowed amount for facility inpatient and outpatient services ($ millions) (required)]]/Table2[[#This Row],[Simulated Medicare allowed amount for facility inpatient and outpatient services ($ millions) (required)]],"")</f>
        <v/>
      </c>
    </row>
    <row r="2914" spans="1:9">
      <c r="A2914" s="332"/>
      <c r="B2914" s="332"/>
      <c r="C2914" s="332"/>
      <c r="D2914" s="332"/>
      <c r="E2914" s="332"/>
      <c r="F2914" s="333"/>
      <c r="G2914" s="335"/>
      <c r="H2914" s="334"/>
      <c r="I2914" s="389" t="str">
        <f>IFERROR(Table2[[#This Row],[Total private allowed amount for facility inpatient and outpatient services ($ millions) (required)]]/Table2[[#This Row],[Simulated Medicare allowed amount for facility inpatient and outpatient services ($ millions) (required)]],"")</f>
        <v/>
      </c>
    </row>
    <row r="2915" spans="1:9">
      <c r="A2915" s="332"/>
      <c r="B2915" s="332"/>
      <c r="C2915" s="332"/>
      <c r="D2915" s="332"/>
      <c r="E2915" s="332"/>
      <c r="F2915" s="333"/>
      <c r="G2915" s="335"/>
      <c r="H2915" s="334"/>
      <c r="I2915" s="389" t="str">
        <f>IFERROR(Table2[[#This Row],[Total private allowed amount for facility inpatient and outpatient services ($ millions) (required)]]/Table2[[#This Row],[Simulated Medicare allowed amount for facility inpatient and outpatient services ($ millions) (required)]],"")</f>
        <v/>
      </c>
    </row>
    <row r="2916" spans="1:9">
      <c r="A2916" s="332"/>
      <c r="B2916" s="332"/>
      <c r="C2916" s="332"/>
      <c r="D2916" s="332"/>
      <c r="E2916" s="332"/>
      <c r="F2916" s="333"/>
      <c r="G2916" s="336"/>
      <c r="H2916" s="336"/>
      <c r="I2916" s="389" t="str">
        <f>IFERROR(Table2[[#This Row],[Total private allowed amount for facility inpatient and outpatient services ($ millions) (required)]]/Table2[[#This Row],[Simulated Medicare allowed amount for facility inpatient and outpatient services ($ millions) (required)]],"")</f>
        <v/>
      </c>
    </row>
    <row r="2917" spans="1:9">
      <c r="A2917" s="332"/>
      <c r="B2917" s="332"/>
      <c r="C2917" s="332"/>
      <c r="D2917" s="332"/>
      <c r="E2917" s="332"/>
      <c r="F2917" s="333"/>
      <c r="G2917" s="334"/>
      <c r="H2917" s="334"/>
      <c r="I2917" s="389" t="str">
        <f>IFERROR(Table2[[#This Row],[Total private allowed amount for facility inpatient and outpatient services ($ millions) (required)]]/Table2[[#This Row],[Simulated Medicare allowed amount for facility inpatient and outpatient services ($ millions) (required)]],"")</f>
        <v/>
      </c>
    </row>
    <row r="2918" spans="1:9">
      <c r="A2918" s="332"/>
      <c r="B2918" s="332"/>
      <c r="C2918" s="332"/>
      <c r="D2918" s="332"/>
      <c r="E2918" s="332"/>
      <c r="F2918" s="333"/>
      <c r="G2918" s="336"/>
      <c r="H2918" s="336"/>
      <c r="I2918" s="389" t="str">
        <f>IFERROR(Table2[[#This Row],[Total private allowed amount for facility inpatient and outpatient services ($ millions) (required)]]/Table2[[#This Row],[Simulated Medicare allowed amount for facility inpatient and outpatient services ($ millions) (required)]],"")</f>
        <v/>
      </c>
    </row>
    <row r="2919" spans="1:9">
      <c r="A2919" s="332"/>
      <c r="B2919" s="332"/>
      <c r="C2919" s="332"/>
      <c r="D2919" s="332"/>
      <c r="E2919" s="332"/>
      <c r="F2919" s="333"/>
      <c r="G2919" s="334"/>
      <c r="H2919" s="334"/>
      <c r="I2919" s="389" t="str">
        <f>IFERROR(Table2[[#This Row],[Total private allowed amount for facility inpatient and outpatient services ($ millions) (required)]]/Table2[[#This Row],[Simulated Medicare allowed amount for facility inpatient and outpatient services ($ millions) (required)]],"")</f>
        <v/>
      </c>
    </row>
    <row r="2920" spans="1:9">
      <c r="A2920" s="332"/>
      <c r="B2920" s="332"/>
      <c r="C2920" s="332"/>
      <c r="D2920" s="332"/>
      <c r="E2920" s="332"/>
      <c r="F2920" s="333"/>
      <c r="G2920" s="336"/>
      <c r="H2920" s="336"/>
      <c r="I2920" s="389" t="str">
        <f>IFERROR(Table2[[#This Row],[Total private allowed amount for facility inpatient and outpatient services ($ millions) (required)]]/Table2[[#This Row],[Simulated Medicare allowed amount for facility inpatient and outpatient services ($ millions) (required)]],"")</f>
        <v/>
      </c>
    </row>
    <row r="2921" spans="1:9">
      <c r="A2921" s="332"/>
      <c r="B2921" s="332"/>
      <c r="C2921" s="332"/>
      <c r="D2921" s="332"/>
      <c r="E2921" s="332"/>
      <c r="F2921" s="333"/>
      <c r="G2921" s="335"/>
      <c r="H2921" s="334"/>
      <c r="I2921" s="389" t="str">
        <f>IFERROR(Table2[[#This Row],[Total private allowed amount for facility inpatient and outpatient services ($ millions) (required)]]/Table2[[#This Row],[Simulated Medicare allowed amount for facility inpatient and outpatient services ($ millions) (required)]],"")</f>
        <v/>
      </c>
    </row>
    <row r="2922" spans="1:9">
      <c r="A2922" s="332"/>
      <c r="B2922" s="332"/>
      <c r="C2922" s="332"/>
      <c r="D2922" s="332"/>
      <c r="E2922" s="332"/>
      <c r="F2922" s="333"/>
      <c r="G2922" s="334"/>
      <c r="H2922" s="334"/>
      <c r="I2922" s="389" t="str">
        <f>IFERROR(Table2[[#This Row],[Total private allowed amount for facility inpatient and outpatient services ($ millions) (required)]]/Table2[[#This Row],[Simulated Medicare allowed amount for facility inpatient and outpatient services ($ millions) (required)]],"")</f>
        <v/>
      </c>
    </row>
    <row r="2923" spans="1:9">
      <c r="A2923" s="332"/>
      <c r="B2923" s="332"/>
      <c r="C2923" s="332"/>
      <c r="D2923" s="332"/>
      <c r="E2923" s="332"/>
      <c r="F2923" s="333"/>
      <c r="G2923" s="334"/>
      <c r="H2923" s="334"/>
      <c r="I2923" s="389" t="str">
        <f>IFERROR(Table2[[#This Row],[Total private allowed amount for facility inpatient and outpatient services ($ millions) (required)]]/Table2[[#This Row],[Simulated Medicare allowed amount for facility inpatient and outpatient services ($ millions) (required)]],"")</f>
        <v/>
      </c>
    </row>
    <row r="2924" spans="1:9">
      <c r="A2924" s="332"/>
      <c r="B2924" s="332"/>
      <c r="C2924" s="332"/>
      <c r="D2924" s="332"/>
      <c r="E2924" s="332"/>
      <c r="F2924" s="333"/>
      <c r="G2924" s="334"/>
      <c r="H2924" s="334"/>
      <c r="I2924" s="389" t="str">
        <f>IFERROR(Table2[[#This Row],[Total private allowed amount for facility inpatient and outpatient services ($ millions) (required)]]/Table2[[#This Row],[Simulated Medicare allowed amount for facility inpatient and outpatient services ($ millions) (required)]],"")</f>
        <v/>
      </c>
    </row>
    <row r="2925" spans="1:9">
      <c r="A2925" s="332"/>
      <c r="B2925" s="332"/>
      <c r="C2925" s="332"/>
      <c r="D2925" s="332"/>
      <c r="E2925" s="332"/>
      <c r="F2925" s="333"/>
      <c r="G2925" s="334"/>
      <c r="H2925" s="334"/>
      <c r="I2925" s="389" t="str">
        <f>IFERROR(Table2[[#This Row],[Total private allowed amount for facility inpatient and outpatient services ($ millions) (required)]]/Table2[[#This Row],[Simulated Medicare allowed amount for facility inpatient and outpatient services ($ millions) (required)]],"")</f>
        <v/>
      </c>
    </row>
    <row r="2926" spans="1:9">
      <c r="A2926" s="332"/>
      <c r="B2926" s="332"/>
      <c r="C2926" s="332"/>
      <c r="D2926" s="332"/>
      <c r="E2926" s="332"/>
      <c r="F2926" s="333"/>
      <c r="G2926" s="336"/>
      <c r="H2926" s="336"/>
      <c r="I2926" s="389" t="str">
        <f>IFERROR(Table2[[#This Row],[Total private allowed amount for facility inpatient and outpatient services ($ millions) (required)]]/Table2[[#This Row],[Simulated Medicare allowed amount for facility inpatient and outpatient services ($ millions) (required)]],"")</f>
        <v/>
      </c>
    </row>
    <row r="2927" spans="1:9">
      <c r="A2927" s="332"/>
      <c r="B2927" s="332"/>
      <c r="C2927" s="332"/>
      <c r="D2927" s="332"/>
      <c r="E2927" s="332"/>
      <c r="F2927" s="333"/>
      <c r="G2927" s="336"/>
      <c r="H2927" s="336"/>
      <c r="I2927" s="389" t="str">
        <f>IFERROR(Table2[[#This Row],[Total private allowed amount for facility inpatient and outpatient services ($ millions) (required)]]/Table2[[#This Row],[Simulated Medicare allowed amount for facility inpatient and outpatient services ($ millions) (required)]],"")</f>
        <v/>
      </c>
    </row>
    <row r="2928" spans="1:9">
      <c r="A2928" s="332"/>
      <c r="B2928" s="332"/>
      <c r="C2928" s="332"/>
      <c r="D2928" s="332"/>
      <c r="E2928" s="332"/>
      <c r="F2928" s="333"/>
      <c r="G2928" s="334"/>
      <c r="H2928" s="334"/>
      <c r="I2928" s="389" t="str">
        <f>IFERROR(Table2[[#This Row],[Total private allowed amount for facility inpatient and outpatient services ($ millions) (required)]]/Table2[[#This Row],[Simulated Medicare allowed amount for facility inpatient and outpatient services ($ millions) (required)]],"")</f>
        <v/>
      </c>
    </row>
    <row r="2929" spans="1:9">
      <c r="A2929" s="332"/>
      <c r="B2929" s="332"/>
      <c r="C2929" s="332"/>
      <c r="D2929" s="332"/>
      <c r="E2929" s="332"/>
      <c r="F2929" s="333"/>
      <c r="G2929" s="336"/>
      <c r="H2929" s="336"/>
      <c r="I2929" s="389" t="str">
        <f>IFERROR(Table2[[#This Row],[Total private allowed amount for facility inpatient and outpatient services ($ millions) (required)]]/Table2[[#This Row],[Simulated Medicare allowed amount for facility inpatient and outpatient services ($ millions) (required)]],"")</f>
        <v/>
      </c>
    </row>
    <row r="2930" spans="1:9">
      <c r="A2930" s="332"/>
      <c r="B2930" s="332"/>
      <c r="C2930" s="332"/>
      <c r="D2930" s="332"/>
      <c r="E2930" s="332"/>
      <c r="F2930" s="333"/>
      <c r="G2930" s="334"/>
      <c r="H2930" s="334"/>
      <c r="I2930" s="389" t="str">
        <f>IFERROR(Table2[[#This Row],[Total private allowed amount for facility inpatient and outpatient services ($ millions) (required)]]/Table2[[#This Row],[Simulated Medicare allowed amount for facility inpatient and outpatient services ($ millions) (required)]],"")</f>
        <v/>
      </c>
    </row>
    <row r="2931" spans="1:9">
      <c r="A2931" s="332"/>
      <c r="B2931" s="332"/>
      <c r="C2931" s="332"/>
      <c r="D2931" s="332"/>
      <c r="E2931" s="332"/>
      <c r="F2931" s="333"/>
      <c r="G2931" s="334"/>
      <c r="H2931" s="334"/>
      <c r="I2931" s="389" t="str">
        <f>IFERROR(Table2[[#This Row],[Total private allowed amount for facility inpatient and outpatient services ($ millions) (required)]]/Table2[[#This Row],[Simulated Medicare allowed amount for facility inpatient and outpatient services ($ millions) (required)]],"")</f>
        <v/>
      </c>
    </row>
    <row r="2932" spans="1:9">
      <c r="A2932" s="332"/>
      <c r="B2932" s="332"/>
      <c r="C2932" s="332"/>
      <c r="D2932" s="332"/>
      <c r="E2932" s="332"/>
      <c r="F2932" s="333"/>
      <c r="G2932" s="336"/>
      <c r="H2932" s="336"/>
      <c r="I2932" s="389" t="str">
        <f>IFERROR(Table2[[#This Row],[Total private allowed amount for facility inpatient and outpatient services ($ millions) (required)]]/Table2[[#This Row],[Simulated Medicare allowed amount for facility inpatient and outpatient services ($ millions) (required)]],"")</f>
        <v/>
      </c>
    </row>
    <row r="2933" spans="1:9">
      <c r="A2933" s="332"/>
      <c r="B2933" s="332"/>
      <c r="C2933" s="332"/>
      <c r="D2933" s="332"/>
      <c r="E2933" s="332"/>
      <c r="F2933" s="333"/>
      <c r="G2933" s="334"/>
      <c r="H2933" s="334"/>
      <c r="I2933" s="389" t="str">
        <f>IFERROR(Table2[[#This Row],[Total private allowed amount for facility inpatient and outpatient services ($ millions) (required)]]/Table2[[#This Row],[Simulated Medicare allowed amount for facility inpatient and outpatient services ($ millions) (required)]],"")</f>
        <v/>
      </c>
    </row>
    <row r="2934" spans="1:9">
      <c r="A2934" s="332"/>
      <c r="B2934" s="332"/>
      <c r="C2934" s="332"/>
      <c r="D2934" s="332"/>
      <c r="E2934" s="332"/>
      <c r="F2934" s="333"/>
      <c r="G2934" s="336"/>
      <c r="H2934" s="336"/>
      <c r="I2934" s="389" t="str">
        <f>IFERROR(Table2[[#This Row],[Total private allowed amount for facility inpatient and outpatient services ($ millions) (required)]]/Table2[[#This Row],[Simulated Medicare allowed amount for facility inpatient and outpatient services ($ millions) (required)]],"")</f>
        <v/>
      </c>
    </row>
    <row r="2935" spans="1:9">
      <c r="A2935" s="332"/>
      <c r="B2935" s="332"/>
      <c r="C2935" s="332"/>
      <c r="D2935" s="332"/>
      <c r="E2935" s="332"/>
      <c r="F2935" s="333"/>
      <c r="G2935" s="336"/>
      <c r="H2935" s="336"/>
      <c r="I2935" s="389" t="str">
        <f>IFERROR(Table2[[#This Row],[Total private allowed amount for facility inpatient and outpatient services ($ millions) (required)]]/Table2[[#This Row],[Simulated Medicare allowed amount for facility inpatient and outpatient services ($ millions) (required)]],"")</f>
        <v/>
      </c>
    </row>
    <row r="2936" spans="1:9">
      <c r="A2936" s="332"/>
      <c r="B2936" s="332"/>
      <c r="C2936" s="332"/>
      <c r="D2936" s="332"/>
      <c r="E2936" s="332"/>
      <c r="F2936" s="333"/>
      <c r="G2936" s="334"/>
      <c r="H2936" s="334"/>
      <c r="I2936" s="389" t="str">
        <f>IFERROR(Table2[[#This Row],[Total private allowed amount for facility inpatient and outpatient services ($ millions) (required)]]/Table2[[#This Row],[Simulated Medicare allowed amount for facility inpatient and outpatient services ($ millions) (required)]],"")</f>
        <v/>
      </c>
    </row>
    <row r="2937" spans="1:9">
      <c r="A2937" s="332"/>
      <c r="B2937" s="332"/>
      <c r="C2937" s="332"/>
      <c r="D2937" s="332"/>
      <c r="E2937" s="332"/>
      <c r="F2937" s="333"/>
      <c r="G2937" s="336"/>
      <c r="H2937" s="336"/>
      <c r="I2937" s="389" t="str">
        <f>IFERROR(Table2[[#This Row],[Total private allowed amount for facility inpatient and outpatient services ($ millions) (required)]]/Table2[[#This Row],[Simulated Medicare allowed amount for facility inpatient and outpatient services ($ millions) (required)]],"")</f>
        <v/>
      </c>
    </row>
    <row r="2938" spans="1:9">
      <c r="A2938" s="332"/>
      <c r="B2938" s="332"/>
      <c r="C2938" s="332"/>
      <c r="D2938" s="332"/>
      <c r="E2938" s="332"/>
      <c r="F2938" s="333"/>
      <c r="G2938" s="334"/>
      <c r="H2938" s="334"/>
      <c r="I2938" s="389" t="str">
        <f>IFERROR(Table2[[#This Row],[Total private allowed amount for facility inpatient and outpatient services ($ millions) (required)]]/Table2[[#This Row],[Simulated Medicare allowed amount for facility inpatient and outpatient services ($ millions) (required)]],"")</f>
        <v/>
      </c>
    </row>
    <row r="2939" spans="1:9">
      <c r="A2939" s="332"/>
      <c r="B2939" s="332"/>
      <c r="C2939" s="332"/>
      <c r="D2939" s="332"/>
      <c r="E2939" s="332"/>
      <c r="F2939" s="333"/>
      <c r="G2939" s="334"/>
      <c r="H2939" s="334"/>
      <c r="I2939" s="389" t="str">
        <f>IFERROR(Table2[[#This Row],[Total private allowed amount for facility inpatient and outpatient services ($ millions) (required)]]/Table2[[#This Row],[Simulated Medicare allowed amount for facility inpatient and outpatient services ($ millions) (required)]],"")</f>
        <v/>
      </c>
    </row>
    <row r="2940" spans="1:9">
      <c r="A2940" s="332"/>
      <c r="B2940" s="332"/>
      <c r="C2940" s="332"/>
      <c r="D2940" s="332"/>
      <c r="E2940" s="332"/>
      <c r="F2940" s="333"/>
      <c r="G2940" s="336"/>
      <c r="H2940" s="336"/>
      <c r="I2940" s="389" t="str">
        <f>IFERROR(Table2[[#This Row],[Total private allowed amount for facility inpatient and outpatient services ($ millions) (required)]]/Table2[[#This Row],[Simulated Medicare allowed amount for facility inpatient and outpatient services ($ millions) (required)]],"")</f>
        <v/>
      </c>
    </row>
    <row r="2941" spans="1:9">
      <c r="A2941" s="332"/>
      <c r="B2941" s="332"/>
      <c r="C2941" s="332"/>
      <c r="D2941" s="332"/>
      <c r="E2941" s="332"/>
      <c r="F2941" s="333"/>
      <c r="G2941" s="334"/>
      <c r="H2941" s="334"/>
      <c r="I2941" s="389" t="str">
        <f>IFERROR(Table2[[#This Row],[Total private allowed amount for facility inpatient and outpatient services ($ millions) (required)]]/Table2[[#This Row],[Simulated Medicare allowed amount for facility inpatient and outpatient services ($ millions) (required)]],"")</f>
        <v/>
      </c>
    </row>
    <row r="2942" spans="1:9">
      <c r="A2942" s="332"/>
      <c r="B2942" s="332"/>
      <c r="C2942" s="332"/>
      <c r="D2942" s="332"/>
      <c r="E2942" s="332"/>
      <c r="F2942" s="333"/>
      <c r="G2942" s="336"/>
      <c r="H2942" s="336"/>
      <c r="I2942" s="389" t="str">
        <f>IFERROR(Table2[[#This Row],[Total private allowed amount for facility inpatient and outpatient services ($ millions) (required)]]/Table2[[#This Row],[Simulated Medicare allowed amount for facility inpatient and outpatient services ($ millions) (required)]],"")</f>
        <v/>
      </c>
    </row>
    <row r="2943" spans="1:9">
      <c r="A2943" s="332"/>
      <c r="B2943" s="332"/>
      <c r="C2943" s="332"/>
      <c r="D2943" s="332"/>
      <c r="E2943" s="332"/>
      <c r="F2943" s="333"/>
      <c r="G2943" s="334"/>
      <c r="H2943" s="335"/>
      <c r="I2943" s="389" t="str">
        <f>IFERROR(Table2[[#This Row],[Total private allowed amount for facility inpatient and outpatient services ($ millions) (required)]]/Table2[[#This Row],[Simulated Medicare allowed amount for facility inpatient and outpatient services ($ millions) (required)]],"")</f>
        <v/>
      </c>
    </row>
    <row r="2944" spans="1:9">
      <c r="A2944" s="332"/>
      <c r="B2944" s="332"/>
      <c r="C2944" s="332"/>
      <c r="D2944" s="332"/>
      <c r="E2944" s="332"/>
      <c r="F2944" s="333"/>
      <c r="G2944" s="334"/>
      <c r="H2944" s="334"/>
      <c r="I2944" s="389" t="str">
        <f>IFERROR(Table2[[#This Row],[Total private allowed amount for facility inpatient and outpatient services ($ millions) (required)]]/Table2[[#This Row],[Simulated Medicare allowed amount for facility inpatient and outpatient services ($ millions) (required)]],"")</f>
        <v/>
      </c>
    </row>
    <row r="2945" spans="1:9">
      <c r="A2945" s="332"/>
      <c r="B2945" s="332"/>
      <c r="C2945" s="332"/>
      <c r="D2945" s="332"/>
      <c r="E2945" s="332"/>
      <c r="F2945" s="333"/>
      <c r="G2945" s="336"/>
      <c r="H2945" s="336"/>
      <c r="I2945" s="389" t="str">
        <f>IFERROR(Table2[[#This Row],[Total private allowed amount for facility inpatient and outpatient services ($ millions) (required)]]/Table2[[#This Row],[Simulated Medicare allowed amount for facility inpatient and outpatient services ($ millions) (required)]],"")</f>
        <v/>
      </c>
    </row>
    <row r="2946" spans="1:9">
      <c r="A2946" s="332"/>
      <c r="B2946" s="332"/>
      <c r="C2946" s="332"/>
      <c r="D2946" s="332"/>
      <c r="E2946" s="332"/>
      <c r="F2946" s="333"/>
      <c r="G2946" s="336"/>
      <c r="H2946" s="336"/>
      <c r="I2946" s="389" t="str">
        <f>IFERROR(Table2[[#This Row],[Total private allowed amount for facility inpatient and outpatient services ($ millions) (required)]]/Table2[[#This Row],[Simulated Medicare allowed amount for facility inpatient and outpatient services ($ millions) (required)]],"")</f>
        <v/>
      </c>
    </row>
    <row r="2947" spans="1:9">
      <c r="A2947" s="332"/>
      <c r="B2947" s="332"/>
      <c r="C2947" s="332"/>
      <c r="D2947" s="332"/>
      <c r="E2947" s="332"/>
      <c r="F2947" s="333"/>
      <c r="G2947" s="334"/>
      <c r="H2947" s="334"/>
      <c r="I2947" s="389" t="str">
        <f>IFERROR(Table2[[#This Row],[Total private allowed amount for facility inpatient and outpatient services ($ millions) (required)]]/Table2[[#This Row],[Simulated Medicare allowed amount for facility inpatient and outpatient services ($ millions) (required)]],"")</f>
        <v/>
      </c>
    </row>
    <row r="2948" spans="1:9">
      <c r="A2948" s="332"/>
      <c r="B2948" s="332"/>
      <c r="C2948" s="332"/>
      <c r="D2948" s="332"/>
      <c r="E2948" s="332"/>
      <c r="F2948" s="333"/>
      <c r="G2948" s="336"/>
      <c r="H2948" s="336"/>
      <c r="I2948" s="389" t="str">
        <f>IFERROR(Table2[[#This Row],[Total private allowed amount for facility inpatient and outpatient services ($ millions) (required)]]/Table2[[#This Row],[Simulated Medicare allowed amount for facility inpatient and outpatient services ($ millions) (required)]],"")</f>
        <v/>
      </c>
    </row>
    <row r="2949" spans="1:9">
      <c r="A2949" s="332"/>
      <c r="B2949" s="332"/>
      <c r="C2949" s="332"/>
      <c r="D2949" s="332"/>
      <c r="E2949" s="332"/>
      <c r="F2949" s="333"/>
      <c r="G2949" s="334"/>
      <c r="H2949" s="334"/>
      <c r="I2949" s="389" t="str">
        <f>IFERROR(Table2[[#This Row],[Total private allowed amount for facility inpatient and outpatient services ($ millions) (required)]]/Table2[[#This Row],[Simulated Medicare allowed amount for facility inpatient and outpatient services ($ millions) (required)]],"")</f>
        <v/>
      </c>
    </row>
    <row r="2950" spans="1:9">
      <c r="A2950" s="332"/>
      <c r="B2950" s="332"/>
      <c r="C2950" s="332"/>
      <c r="D2950" s="332"/>
      <c r="E2950" s="332"/>
      <c r="F2950" s="333"/>
      <c r="G2950" s="334"/>
      <c r="H2950" s="334"/>
      <c r="I2950" s="389" t="str">
        <f>IFERROR(Table2[[#This Row],[Total private allowed amount for facility inpatient and outpatient services ($ millions) (required)]]/Table2[[#This Row],[Simulated Medicare allowed amount for facility inpatient and outpatient services ($ millions) (required)]],"")</f>
        <v/>
      </c>
    </row>
    <row r="2951" spans="1:9">
      <c r="A2951" s="332"/>
      <c r="B2951" s="332"/>
      <c r="C2951" s="332"/>
      <c r="D2951" s="332"/>
      <c r="E2951" s="332"/>
      <c r="F2951" s="333"/>
      <c r="G2951" s="336"/>
      <c r="H2951" s="336"/>
      <c r="I2951" s="389" t="str">
        <f>IFERROR(Table2[[#This Row],[Total private allowed amount for facility inpatient and outpatient services ($ millions) (required)]]/Table2[[#This Row],[Simulated Medicare allowed amount for facility inpatient and outpatient services ($ millions) (required)]],"")</f>
        <v/>
      </c>
    </row>
    <row r="2952" spans="1:9">
      <c r="A2952" s="332"/>
      <c r="B2952" s="332"/>
      <c r="C2952" s="332"/>
      <c r="D2952" s="332"/>
      <c r="E2952" s="332"/>
      <c r="F2952" s="333"/>
      <c r="G2952" s="334"/>
      <c r="H2952" s="334"/>
      <c r="I2952" s="389" t="str">
        <f>IFERROR(Table2[[#This Row],[Total private allowed amount for facility inpatient and outpatient services ($ millions) (required)]]/Table2[[#This Row],[Simulated Medicare allowed amount for facility inpatient and outpatient services ($ millions) (required)]],"")</f>
        <v/>
      </c>
    </row>
    <row r="2953" spans="1:9">
      <c r="A2953" s="332"/>
      <c r="B2953" s="332"/>
      <c r="C2953" s="332"/>
      <c r="D2953" s="332"/>
      <c r="E2953" s="332"/>
      <c r="F2953" s="333"/>
      <c r="G2953" s="334"/>
      <c r="H2953" s="334"/>
      <c r="I2953" s="389" t="str">
        <f>IFERROR(Table2[[#This Row],[Total private allowed amount for facility inpatient and outpatient services ($ millions) (required)]]/Table2[[#This Row],[Simulated Medicare allowed amount for facility inpatient and outpatient services ($ millions) (required)]],"")</f>
        <v/>
      </c>
    </row>
    <row r="2954" spans="1:9">
      <c r="A2954" s="332"/>
      <c r="B2954" s="332"/>
      <c r="C2954" s="332"/>
      <c r="D2954" s="332"/>
      <c r="E2954" s="332"/>
      <c r="F2954" s="333"/>
      <c r="G2954" s="336"/>
      <c r="H2954" s="336"/>
      <c r="I2954" s="389" t="str">
        <f>IFERROR(Table2[[#This Row],[Total private allowed amount for facility inpatient and outpatient services ($ millions) (required)]]/Table2[[#This Row],[Simulated Medicare allowed amount for facility inpatient and outpatient services ($ millions) (required)]],"")</f>
        <v/>
      </c>
    </row>
    <row r="2955" spans="1:9">
      <c r="A2955" s="332"/>
      <c r="B2955" s="332"/>
      <c r="C2955" s="332"/>
      <c r="D2955" s="332"/>
      <c r="E2955" s="332"/>
      <c r="F2955" s="333"/>
      <c r="G2955" s="336"/>
      <c r="H2955" s="336"/>
      <c r="I2955" s="389" t="str">
        <f>IFERROR(Table2[[#This Row],[Total private allowed amount for facility inpatient and outpatient services ($ millions) (required)]]/Table2[[#This Row],[Simulated Medicare allowed amount for facility inpatient and outpatient services ($ millions) (required)]],"")</f>
        <v/>
      </c>
    </row>
    <row r="2956" spans="1:9" hidden="1">
      <c r="A2956" s="50">
        <v>371300</v>
      </c>
      <c r="B2956" s="50" t="s">
        <v>2105</v>
      </c>
      <c r="C2956" s="50" t="s">
        <v>2106</v>
      </c>
      <c r="D2956" s="50" t="s">
        <v>2107</v>
      </c>
      <c r="E2956" s="50" t="s">
        <v>253</v>
      </c>
      <c r="F2956" s="51" t="s">
        <v>74</v>
      </c>
      <c r="G2956" s="52" t="s">
        <v>254</v>
      </c>
      <c r="H2956" s="52" t="s">
        <v>254</v>
      </c>
      <c r="I29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57" spans="1:9" hidden="1">
      <c r="A2957" s="50">
        <v>371301</v>
      </c>
      <c r="B2957" s="50" t="s">
        <v>2108</v>
      </c>
      <c r="C2957" s="50" t="s">
        <v>2109</v>
      </c>
      <c r="D2957" s="50" t="s">
        <v>2107</v>
      </c>
      <c r="E2957" s="50" t="s">
        <v>253</v>
      </c>
      <c r="F2957" s="51" t="s">
        <v>74</v>
      </c>
      <c r="G2957" s="52" t="s">
        <v>254</v>
      </c>
      <c r="H2957" s="52" t="s">
        <v>254</v>
      </c>
      <c r="I29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58" spans="1:9" hidden="1">
      <c r="A2958" s="50">
        <v>371302</v>
      </c>
      <c r="B2958" s="50" t="s">
        <v>2110</v>
      </c>
      <c r="C2958" s="50" t="s">
        <v>2111</v>
      </c>
      <c r="D2958" s="50" t="s">
        <v>2107</v>
      </c>
      <c r="E2958" s="50" t="s">
        <v>327</v>
      </c>
      <c r="F2958" s="51" t="s">
        <v>74</v>
      </c>
      <c r="G2958" s="52" t="s">
        <v>254</v>
      </c>
      <c r="H2958" s="52" t="s">
        <v>254</v>
      </c>
      <c r="I29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59" spans="1:9" hidden="1">
      <c r="A2959" s="50">
        <v>371303</v>
      </c>
      <c r="B2959" s="50" t="s">
        <v>2112</v>
      </c>
      <c r="C2959" s="50" t="s">
        <v>2113</v>
      </c>
      <c r="D2959" s="50" t="s">
        <v>2107</v>
      </c>
      <c r="E2959" s="50" t="s">
        <v>253</v>
      </c>
      <c r="F2959" s="51" t="s">
        <v>74</v>
      </c>
      <c r="G2959" s="52" t="s">
        <v>254</v>
      </c>
      <c r="H2959" s="52" t="s">
        <v>254</v>
      </c>
      <c r="I29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0" spans="1:9" hidden="1">
      <c r="A2960" s="50">
        <v>371304</v>
      </c>
      <c r="B2960" s="50" t="s">
        <v>2114</v>
      </c>
      <c r="C2960" s="50" t="s">
        <v>2115</v>
      </c>
      <c r="D2960" s="50" t="s">
        <v>2107</v>
      </c>
      <c r="E2960" s="50" t="s">
        <v>327</v>
      </c>
      <c r="F2960" s="51" t="s">
        <v>74</v>
      </c>
      <c r="G2960" s="52" t="s">
        <v>254</v>
      </c>
      <c r="H2960" s="52" t="s">
        <v>254</v>
      </c>
      <c r="I29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1" spans="1:9" hidden="1">
      <c r="A2961" s="50">
        <v>371305</v>
      </c>
      <c r="B2961" s="50" t="s">
        <v>2116</v>
      </c>
      <c r="C2961" s="50" t="s">
        <v>2117</v>
      </c>
      <c r="D2961" s="50" t="s">
        <v>2107</v>
      </c>
      <c r="E2961" s="50" t="s">
        <v>263</v>
      </c>
      <c r="F2961" s="51" t="s">
        <v>74</v>
      </c>
      <c r="G2961" s="52" t="s">
        <v>254</v>
      </c>
      <c r="H2961" s="52" t="s">
        <v>254</v>
      </c>
      <c r="I29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2" spans="1:9" hidden="1">
      <c r="A2962" s="50">
        <v>371306</v>
      </c>
      <c r="B2962" s="50" t="s">
        <v>2118</v>
      </c>
      <c r="C2962" s="50" t="s">
        <v>2077</v>
      </c>
      <c r="D2962" s="50" t="s">
        <v>2107</v>
      </c>
      <c r="E2962" s="50" t="s">
        <v>327</v>
      </c>
      <c r="F2962" s="51" t="s">
        <v>74</v>
      </c>
      <c r="G2962" s="52" t="s">
        <v>254</v>
      </c>
      <c r="H2962" s="52" t="s">
        <v>254</v>
      </c>
      <c r="I29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3" spans="1:9" hidden="1">
      <c r="A2963" s="50">
        <v>371307</v>
      </c>
      <c r="B2963" s="50" t="s">
        <v>2119</v>
      </c>
      <c r="C2963" s="50" t="s">
        <v>2120</v>
      </c>
      <c r="D2963" s="50" t="s">
        <v>2107</v>
      </c>
      <c r="E2963" s="50" t="s">
        <v>253</v>
      </c>
      <c r="F2963" s="51" t="s">
        <v>74</v>
      </c>
      <c r="G2963" s="52" t="s">
        <v>254</v>
      </c>
      <c r="H2963" s="52" t="s">
        <v>254</v>
      </c>
      <c r="I29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4" spans="1:9" hidden="1">
      <c r="A2964" s="50">
        <v>371310</v>
      </c>
      <c r="B2964" s="50" t="s">
        <v>2121</v>
      </c>
      <c r="C2964" s="50" t="s">
        <v>2122</v>
      </c>
      <c r="D2964" s="50" t="s">
        <v>2107</v>
      </c>
      <c r="E2964" s="50" t="s">
        <v>327</v>
      </c>
      <c r="F2964" s="51" t="s">
        <v>74</v>
      </c>
      <c r="G2964" s="52" t="s">
        <v>254</v>
      </c>
      <c r="H2964" s="52" t="s">
        <v>254</v>
      </c>
      <c r="I29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5" spans="1:9" hidden="1">
      <c r="A2965" s="50">
        <v>371312</v>
      </c>
      <c r="B2965" s="50" t="s">
        <v>2123</v>
      </c>
      <c r="C2965" s="50" t="s">
        <v>2124</v>
      </c>
      <c r="D2965" s="50" t="s">
        <v>2107</v>
      </c>
      <c r="E2965" s="50" t="s">
        <v>263</v>
      </c>
      <c r="F2965" s="51" t="s">
        <v>74</v>
      </c>
      <c r="G2965" s="52" t="s">
        <v>254</v>
      </c>
      <c r="H2965" s="52" t="s">
        <v>254</v>
      </c>
      <c r="I29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6" spans="1:9" hidden="1">
      <c r="A2966" s="50">
        <v>371313</v>
      </c>
      <c r="B2966" s="50" t="s">
        <v>2125</v>
      </c>
      <c r="C2966" s="50" t="s">
        <v>2126</v>
      </c>
      <c r="D2966" s="50" t="s">
        <v>2107</v>
      </c>
      <c r="E2966" s="50" t="s">
        <v>327</v>
      </c>
      <c r="F2966" s="51" t="s">
        <v>74</v>
      </c>
      <c r="G2966" s="52" t="s">
        <v>254</v>
      </c>
      <c r="H2966" s="52" t="s">
        <v>254</v>
      </c>
      <c r="I29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7" spans="1:9" hidden="1">
      <c r="A2967" s="50">
        <v>371314</v>
      </c>
      <c r="B2967" s="50" t="s">
        <v>2127</v>
      </c>
      <c r="C2967" s="50" t="s">
        <v>2128</v>
      </c>
      <c r="D2967" s="50" t="s">
        <v>2107</v>
      </c>
      <c r="E2967" s="50" t="s">
        <v>494</v>
      </c>
      <c r="F2967" s="51" t="s">
        <v>74</v>
      </c>
      <c r="G2967" s="52" t="s">
        <v>254</v>
      </c>
      <c r="H2967" s="52" t="s">
        <v>254</v>
      </c>
      <c r="I29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8" spans="1:9" hidden="1">
      <c r="A2968" s="50">
        <v>371317</v>
      </c>
      <c r="B2968" s="50" t="s">
        <v>2129</v>
      </c>
      <c r="C2968" s="50" t="s">
        <v>2130</v>
      </c>
      <c r="D2968" s="50" t="s">
        <v>2107</v>
      </c>
      <c r="E2968" s="50" t="s">
        <v>327</v>
      </c>
      <c r="F2968" s="51" t="s">
        <v>74</v>
      </c>
      <c r="G2968" s="52" t="s">
        <v>254</v>
      </c>
      <c r="H2968" s="52" t="s">
        <v>254</v>
      </c>
      <c r="I29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69" spans="1:9" hidden="1">
      <c r="A2969" s="50">
        <v>371320</v>
      </c>
      <c r="B2969" s="50" t="s">
        <v>2131</v>
      </c>
      <c r="C2969" s="50" t="s">
        <v>2132</v>
      </c>
      <c r="D2969" s="50" t="s">
        <v>2107</v>
      </c>
      <c r="E2969" s="50" t="s">
        <v>253</v>
      </c>
      <c r="F2969" s="51" t="s">
        <v>74</v>
      </c>
      <c r="G2969" s="52" t="s">
        <v>254</v>
      </c>
      <c r="H2969" s="52" t="s">
        <v>254</v>
      </c>
      <c r="I29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0" spans="1:9" hidden="1">
      <c r="A2970" s="50">
        <v>371321</v>
      </c>
      <c r="B2970" s="50" t="s">
        <v>2133</v>
      </c>
      <c r="C2970" s="50" t="s">
        <v>2134</v>
      </c>
      <c r="D2970" s="50" t="s">
        <v>2107</v>
      </c>
      <c r="E2970" s="50" t="s">
        <v>253</v>
      </c>
      <c r="F2970" s="51" t="s">
        <v>74</v>
      </c>
      <c r="G2970" s="52" t="s">
        <v>254</v>
      </c>
      <c r="H2970" s="52" t="s">
        <v>254</v>
      </c>
      <c r="I29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1" spans="1:9" hidden="1">
      <c r="A2971" s="50">
        <v>371322</v>
      </c>
      <c r="B2971" s="50" t="s">
        <v>2135</v>
      </c>
      <c r="C2971" s="50" t="s">
        <v>2136</v>
      </c>
      <c r="D2971" s="50" t="s">
        <v>2107</v>
      </c>
      <c r="E2971" s="50" t="s">
        <v>253</v>
      </c>
      <c r="F2971" s="51" t="s">
        <v>74</v>
      </c>
      <c r="G2971" s="52" t="s">
        <v>254</v>
      </c>
      <c r="H2971" s="52" t="s">
        <v>254</v>
      </c>
      <c r="I29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2" spans="1:9" hidden="1">
      <c r="A2972" s="50">
        <v>371323</v>
      </c>
      <c r="B2972" s="50" t="s">
        <v>2137</v>
      </c>
      <c r="C2972" s="50" t="s">
        <v>2138</v>
      </c>
      <c r="D2972" s="50" t="s">
        <v>2107</v>
      </c>
      <c r="E2972" s="50" t="s">
        <v>704</v>
      </c>
      <c r="F2972" s="51" t="s">
        <v>74</v>
      </c>
      <c r="G2972" s="52" t="s">
        <v>254</v>
      </c>
      <c r="H2972" s="52" t="s">
        <v>254</v>
      </c>
      <c r="I29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3" spans="1:9" hidden="1">
      <c r="A2973" s="50">
        <v>371324</v>
      </c>
      <c r="B2973" s="50" t="s">
        <v>2139</v>
      </c>
      <c r="C2973" s="50" t="s">
        <v>2140</v>
      </c>
      <c r="D2973" s="50" t="s">
        <v>2107</v>
      </c>
      <c r="E2973" s="50" t="s">
        <v>704</v>
      </c>
      <c r="F2973" s="51" t="s">
        <v>74</v>
      </c>
      <c r="G2973" s="52" t="s">
        <v>254</v>
      </c>
      <c r="H2973" s="52" t="s">
        <v>254</v>
      </c>
      <c r="I29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4" spans="1:9" hidden="1">
      <c r="A2974" s="50">
        <v>371325</v>
      </c>
      <c r="B2974" s="50" t="s">
        <v>2141</v>
      </c>
      <c r="C2974" s="50" t="s">
        <v>2142</v>
      </c>
      <c r="D2974" s="50" t="s">
        <v>2107</v>
      </c>
      <c r="E2974" s="50" t="s">
        <v>704</v>
      </c>
      <c r="F2974" s="51" t="s">
        <v>74</v>
      </c>
      <c r="G2974" s="52" t="s">
        <v>254</v>
      </c>
      <c r="H2974" s="52" t="s">
        <v>254</v>
      </c>
      <c r="I29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5" spans="1:9" hidden="1">
      <c r="A2975" s="50">
        <v>371326</v>
      </c>
      <c r="B2975" s="50" t="s">
        <v>2143</v>
      </c>
      <c r="C2975" s="50" t="s">
        <v>2144</v>
      </c>
      <c r="D2975" s="50" t="s">
        <v>2107</v>
      </c>
      <c r="E2975" s="50" t="s">
        <v>828</v>
      </c>
      <c r="F2975" s="51" t="s">
        <v>74</v>
      </c>
      <c r="G2975" s="52" t="s">
        <v>254</v>
      </c>
      <c r="H2975" s="52" t="s">
        <v>254</v>
      </c>
      <c r="I29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6" spans="1:9" hidden="1">
      <c r="A2976" s="50">
        <v>371328</v>
      </c>
      <c r="B2976" s="50" t="s">
        <v>2145</v>
      </c>
      <c r="C2976" s="50" t="s">
        <v>2146</v>
      </c>
      <c r="D2976" s="50" t="s">
        <v>2107</v>
      </c>
      <c r="E2976" s="50" t="s">
        <v>327</v>
      </c>
      <c r="F2976" s="51" t="s">
        <v>74</v>
      </c>
      <c r="G2976" s="52" t="s">
        <v>254</v>
      </c>
      <c r="H2976" s="52" t="s">
        <v>254</v>
      </c>
      <c r="I29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7" spans="1:9" hidden="1">
      <c r="A2977" s="50">
        <v>371329</v>
      </c>
      <c r="B2977" s="50" t="s">
        <v>2147</v>
      </c>
      <c r="C2977" s="50" t="s">
        <v>2148</v>
      </c>
      <c r="D2977" s="50" t="s">
        <v>2107</v>
      </c>
      <c r="E2977" s="50" t="s">
        <v>253</v>
      </c>
      <c r="F2977" s="51" t="s">
        <v>74</v>
      </c>
      <c r="G2977" s="52" t="s">
        <v>254</v>
      </c>
      <c r="H2977" s="52" t="s">
        <v>254</v>
      </c>
      <c r="I29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8" spans="1:9" hidden="1">
      <c r="A2978" s="50">
        <v>371331</v>
      </c>
      <c r="B2978" s="50" t="s">
        <v>2149</v>
      </c>
      <c r="C2978" s="50" t="s">
        <v>2150</v>
      </c>
      <c r="D2978" s="50" t="s">
        <v>2107</v>
      </c>
      <c r="E2978" s="50" t="s">
        <v>253</v>
      </c>
      <c r="F2978" s="51" t="s">
        <v>74</v>
      </c>
      <c r="G2978" s="52" t="s">
        <v>254</v>
      </c>
      <c r="H2978" s="52" t="s">
        <v>254</v>
      </c>
      <c r="I29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79" spans="1:9" hidden="1">
      <c r="A2979" s="50">
        <v>371333</v>
      </c>
      <c r="B2979" s="50" t="s">
        <v>2151</v>
      </c>
      <c r="C2979" s="50" t="s">
        <v>2152</v>
      </c>
      <c r="D2979" s="50" t="s">
        <v>2107</v>
      </c>
      <c r="E2979" s="50" t="s">
        <v>253</v>
      </c>
      <c r="F2979" s="51" t="s">
        <v>74</v>
      </c>
      <c r="G2979" s="52" t="s">
        <v>254</v>
      </c>
      <c r="H2979" s="52" t="s">
        <v>254</v>
      </c>
      <c r="I29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80" spans="1:9" hidden="1">
      <c r="A2980" s="50">
        <v>371334</v>
      </c>
      <c r="B2980" s="50" t="s">
        <v>2153</v>
      </c>
      <c r="C2980" s="50" t="s">
        <v>2154</v>
      </c>
      <c r="D2980" s="50" t="s">
        <v>2107</v>
      </c>
      <c r="E2980" s="50" t="s">
        <v>253</v>
      </c>
      <c r="F2980" s="51" t="s">
        <v>74</v>
      </c>
      <c r="G2980" s="52" t="s">
        <v>254</v>
      </c>
      <c r="H2980" s="52" t="s">
        <v>254</v>
      </c>
      <c r="I29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81" spans="1:9" hidden="1">
      <c r="A2981" s="50">
        <v>371336</v>
      </c>
      <c r="B2981" s="50" t="s">
        <v>2155</v>
      </c>
      <c r="C2981" s="50" t="s">
        <v>2156</v>
      </c>
      <c r="D2981" s="50" t="s">
        <v>2107</v>
      </c>
      <c r="E2981" s="50" t="s">
        <v>253</v>
      </c>
      <c r="F2981" s="51" t="s">
        <v>74</v>
      </c>
      <c r="G2981" s="52" t="s">
        <v>254</v>
      </c>
      <c r="H2981" s="52" t="s">
        <v>254</v>
      </c>
      <c r="I29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82" spans="1:9" hidden="1">
      <c r="A2982" s="50">
        <v>371337</v>
      </c>
      <c r="B2982" s="50" t="s">
        <v>2157</v>
      </c>
      <c r="C2982" s="50" t="s">
        <v>2158</v>
      </c>
      <c r="D2982" s="50" t="s">
        <v>2107</v>
      </c>
      <c r="E2982" s="50" t="s">
        <v>253</v>
      </c>
      <c r="F2982" s="51" t="s">
        <v>74</v>
      </c>
      <c r="G2982" s="52" t="s">
        <v>254</v>
      </c>
      <c r="H2982" s="52" t="s">
        <v>254</v>
      </c>
      <c r="I29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83" spans="1:9" hidden="1">
      <c r="A2983" s="50">
        <v>371340</v>
      </c>
      <c r="B2983" s="50" t="s">
        <v>2159</v>
      </c>
      <c r="C2983" s="50" t="s">
        <v>2160</v>
      </c>
      <c r="D2983" s="50" t="s">
        <v>2107</v>
      </c>
      <c r="E2983" s="50" t="s">
        <v>253</v>
      </c>
      <c r="F2983" s="51" t="s">
        <v>74</v>
      </c>
      <c r="G2983" s="52" t="s">
        <v>254</v>
      </c>
      <c r="H2983" s="52" t="s">
        <v>254</v>
      </c>
      <c r="I29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84" spans="1:9" hidden="1">
      <c r="A2984" s="50">
        <v>371341</v>
      </c>
      <c r="B2984" s="50" t="s">
        <v>2161</v>
      </c>
      <c r="C2984" s="50" t="s">
        <v>2162</v>
      </c>
      <c r="D2984" s="50" t="s">
        <v>2107</v>
      </c>
      <c r="E2984" s="50" t="s">
        <v>704</v>
      </c>
      <c r="F2984" s="51" t="s">
        <v>74</v>
      </c>
      <c r="G2984" s="52" t="s">
        <v>254</v>
      </c>
      <c r="H2984" s="52" t="s">
        <v>254</v>
      </c>
      <c r="I29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2985" spans="1:9">
      <c r="A2985" s="332"/>
      <c r="B2985" s="332"/>
      <c r="C2985" s="332"/>
      <c r="D2985" s="332"/>
      <c r="E2985" s="332"/>
      <c r="F2985" s="333"/>
      <c r="G2985" s="334"/>
      <c r="H2985" s="334"/>
      <c r="I2985" s="389" t="str">
        <f>IFERROR(Table2[[#This Row],[Total private allowed amount for facility inpatient and outpatient services ($ millions) (required)]]/Table2[[#This Row],[Simulated Medicare allowed amount for facility inpatient and outpatient services ($ millions) (required)]],"")</f>
        <v/>
      </c>
    </row>
    <row r="2986" spans="1:9">
      <c r="A2986" s="332"/>
      <c r="B2986" s="332"/>
      <c r="C2986" s="332"/>
      <c r="D2986" s="332"/>
      <c r="E2986" s="332"/>
      <c r="F2986" s="333"/>
      <c r="G2986" s="334"/>
      <c r="H2986" s="334"/>
      <c r="I2986" s="389" t="str">
        <f>IFERROR(Table2[[#This Row],[Total private allowed amount for facility inpatient and outpatient services ($ millions) (required)]]/Table2[[#This Row],[Simulated Medicare allowed amount for facility inpatient and outpatient services ($ millions) (required)]],"")</f>
        <v/>
      </c>
    </row>
    <row r="2987" spans="1:9">
      <c r="A2987" s="332"/>
      <c r="B2987" s="332"/>
      <c r="C2987" s="332"/>
      <c r="D2987" s="332"/>
      <c r="E2987" s="332"/>
      <c r="F2987" s="333"/>
      <c r="G2987" s="334"/>
      <c r="H2987" s="334"/>
      <c r="I2987" s="389" t="str">
        <f>IFERROR(Table2[[#This Row],[Total private allowed amount for facility inpatient and outpatient services ($ millions) (required)]]/Table2[[#This Row],[Simulated Medicare allowed amount for facility inpatient and outpatient services ($ millions) (required)]],"")</f>
        <v/>
      </c>
    </row>
    <row r="2988" spans="1:9">
      <c r="A2988" s="332"/>
      <c r="B2988" s="332"/>
      <c r="C2988" s="332"/>
      <c r="D2988" s="332"/>
      <c r="E2988" s="332"/>
      <c r="F2988" s="333"/>
      <c r="G2988" s="334"/>
      <c r="H2988" s="334"/>
      <c r="I2988" s="389" t="str">
        <f>IFERROR(Table2[[#This Row],[Total private allowed amount for facility inpatient and outpatient services ($ millions) (required)]]/Table2[[#This Row],[Simulated Medicare allowed amount for facility inpatient and outpatient services ($ millions) (required)]],"")</f>
        <v/>
      </c>
    </row>
    <row r="2989" spans="1:9">
      <c r="A2989" s="332"/>
      <c r="B2989" s="332"/>
      <c r="C2989" s="332"/>
      <c r="D2989" s="332"/>
      <c r="E2989" s="332"/>
      <c r="F2989" s="333"/>
      <c r="G2989" s="334"/>
      <c r="H2989" s="334"/>
      <c r="I2989" s="389" t="str">
        <f>IFERROR(Table2[[#This Row],[Total private allowed amount for facility inpatient and outpatient services ($ millions) (required)]]/Table2[[#This Row],[Simulated Medicare allowed amount for facility inpatient and outpatient services ($ millions) (required)]],"")</f>
        <v/>
      </c>
    </row>
    <row r="2990" spans="1:9">
      <c r="A2990" s="332"/>
      <c r="B2990" s="332"/>
      <c r="C2990" s="332"/>
      <c r="D2990" s="332"/>
      <c r="E2990" s="332"/>
      <c r="F2990" s="333"/>
      <c r="G2990" s="334"/>
      <c r="H2990" s="334"/>
      <c r="I2990" s="389" t="str">
        <f>IFERROR(Table2[[#This Row],[Total private allowed amount for facility inpatient and outpatient services ($ millions) (required)]]/Table2[[#This Row],[Simulated Medicare allowed amount for facility inpatient and outpatient services ($ millions) (required)]],"")</f>
        <v/>
      </c>
    </row>
    <row r="2991" spans="1:9">
      <c r="A2991" s="332"/>
      <c r="B2991" s="332"/>
      <c r="C2991" s="332"/>
      <c r="D2991" s="332"/>
      <c r="E2991" s="332"/>
      <c r="F2991" s="333"/>
      <c r="G2991" s="334"/>
      <c r="H2991" s="334"/>
      <c r="I2991" s="389" t="str">
        <f>IFERROR(Table2[[#This Row],[Total private allowed amount for facility inpatient and outpatient services ($ millions) (required)]]/Table2[[#This Row],[Simulated Medicare allowed amount for facility inpatient and outpatient services ($ millions) (required)]],"")</f>
        <v/>
      </c>
    </row>
    <row r="2992" spans="1:9">
      <c r="A2992" s="332"/>
      <c r="B2992" s="332"/>
      <c r="C2992" s="332"/>
      <c r="D2992" s="332"/>
      <c r="E2992" s="332"/>
      <c r="F2992" s="333"/>
      <c r="G2992" s="334"/>
      <c r="H2992" s="334"/>
      <c r="I2992" s="389" t="str">
        <f>IFERROR(Table2[[#This Row],[Total private allowed amount for facility inpatient and outpatient services ($ millions) (required)]]/Table2[[#This Row],[Simulated Medicare allowed amount for facility inpatient and outpatient services ($ millions) (required)]],"")</f>
        <v/>
      </c>
    </row>
    <row r="2993" spans="1:9">
      <c r="A2993" s="332"/>
      <c r="B2993" s="332"/>
      <c r="C2993" s="332"/>
      <c r="D2993" s="332"/>
      <c r="E2993" s="332"/>
      <c r="F2993" s="333"/>
      <c r="G2993" s="334"/>
      <c r="H2993" s="334"/>
      <c r="I2993" s="389" t="str">
        <f>IFERROR(Table2[[#This Row],[Total private allowed amount for facility inpatient and outpatient services ($ millions) (required)]]/Table2[[#This Row],[Simulated Medicare allowed amount for facility inpatient and outpatient services ($ millions) (required)]],"")</f>
        <v/>
      </c>
    </row>
    <row r="2994" spans="1:9">
      <c r="A2994" s="332"/>
      <c r="B2994" s="332"/>
      <c r="C2994" s="332"/>
      <c r="D2994" s="332"/>
      <c r="E2994" s="332"/>
      <c r="F2994" s="333"/>
      <c r="G2994" s="334"/>
      <c r="H2994" s="334"/>
      <c r="I2994" s="389" t="str">
        <f>IFERROR(Table2[[#This Row],[Total private allowed amount for facility inpatient and outpatient services ($ millions) (required)]]/Table2[[#This Row],[Simulated Medicare allowed amount for facility inpatient and outpatient services ($ millions) (required)]],"")</f>
        <v/>
      </c>
    </row>
    <row r="2995" spans="1:9">
      <c r="A2995" s="332"/>
      <c r="B2995" s="332"/>
      <c r="C2995" s="332"/>
      <c r="D2995" s="332"/>
      <c r="E2995" s="332"/>
      <c r="F2995" s="333"/>
      <c r="G2995" s="334"/>
      <c r="H2995" s="334"/>
      <c r="I2995" s="389" t="str">
        <f>IFERROR(Table2[[#This Row],[Total private allowed amount for facility inpatient and outpatient services ($ millions) (required)]]/Table2[[#This Row],[Simulated Medicare allowed amount for facility inpatient and outpatient services ($ millions) (required)]],"")</f>
        <v/>
      </c>
    </row>
    <row r="2996" spans="1:9">
      <c r="A2996" s="332"/>
      <c r="B2996" s="332"/>
      <c r="C2996" s="332"/>
      <c r="D2996" s="332"/>
      <c r="E2996" s="332"/>
      <c r="F2996" s="333"/>
      <c r="G2996" s="334"/>
      <c r="H2996" s="334"/>
      <c r="I2996" s="389" t="str">
        <f>IFERROR(Table2[[#This Row],[Total private allowed amount for facility inpatient and outpatient services ($ millions) (required)]]/Table2[[#This Row],[Simulated Medicare allowed amount for facility inpatient and outpatient services ($ millions) (required)]],"")</f>
        <v/>
      </c>
    </row>
    <row r="2997" spans="1:9">
      <c r="A2997" s="332"/>
      <c r="B2997" s="332"/>
      <c r="C2997" s="332"/>
      <c r="D2997" s="332"/>
      <c r="E2997" s="332"/>
      <c r="F2997" s="333"/>
      <c r="G2997" s="334"/>
      <c r="H2997" s="336"/>
      <c r="I2997" s="389" t="str">
        <f>IFERROR(Table2[[#This Row],[Total private allowed amount for facility inpatient and outpatient services ($ millions) (required)]]/Table2[[#This Row],[Simulated Medicare allowed amount for facility inpatient and outpatient services ($ millions) (required)]],"")</f>
        <v/>
      </c>
    </row>
    <row r="2998" spans="1:9">
      <c r="A2998" s="332"/>
      <c r="B2998" s="332"/>
      <c r="C2998" s="332"/>
      <c r="D2998" s="332"/>
      <c r="E2998" s="332"/>
      <c r="F2998" s="333"/>
      <c r="G2998" s="335"/>
      <c r="H2998" s="334"/>
      <c r="I2998" s="389" t="str">
        <f>IFERROR(Table2[[#This Row],[Total private allowed amount for facility inpatient and outpatient services ($ millions) (required)]]/Table2[[#This Row],[Simulated Medicare allowed amount for facility inpatient and outpatient services ($ millions) (required)]],"")</f>
        <v/>
      </c>
    </row>
    <row r="2999" spans="1:9">
      <c r="A2999" s="332"/>
      <c r="B2999" s="332"/>
      <c r="C2999" s="332"/>
      <c r="D2999" s="332"/>
      <c r="E2999" s="332"/>
      <c r="F2999" s="333"/>
      <c r="G2999" s="334"/>
      <c r="H2999" s="334"/>
      <c r="I2999" s="389" t="str">
        <f>IFERROR(Table2[[#This Row],[Total private allowed amount for facility inpatient and outpatient services ($ millions) (required)]]/Table2[[#This Row],[Simulated Medicare allowed amount for facility inpatient and outpatient services ($ millions) (required)]],"")</f>
        <v/>
      </c>
    </row>
    <row r="3000" spans="1:9">
      <c r="A3000" s="332"/>
      <c r="B3000" s="332"/>
      <c r="C3000" s="332"/>
      <c r="D3000" s="332"/>
      <c r="E3000" s="332"/>
      <c r="F3000" s="333"/>
      <c r="G3000" s="334"/>
      <c r="H3000" s="334"/>
      <c r="I3000" s="389" t="str">
        <f>IFERROR(Table2[[#This Row],[Total private allowed amount for facility inpatient and outpatient services ($ millions) (required)]]/Table2[[#This Row],[Simulated Medicare allowed amount for facility inpatient and outpatient services ($ millions) (required)]],"")</f>
        <v/>
      </c>
    </row>
    <row r="3001" spans="1:9">
      <c r="A3001" s="332"/>
      <c r="B3001" s="332"/>
      <c r="C3001" s="332"/>
      <c r="D3001" s="332"/>
      <c r="E3001" s="332"/>
      <c r="F3001" s="333"/>
      <c r="G3001" s="334"/>
      <c r="H3001" s="334"/>
      <c r="I3001" s="389" t="str">
        <f>IFERROR(Table2[[#This Row],[Total private allowed amount for facility inpatient and outpatient services ($ millions) (required)]]/Table2[[#This Row],[Simulated Medicare allowed amount for facility inpatient and outpatient services ($ millions) (required)]],"")</f>
        <v/>
      </c>
    </row>
    <row r="3002" spans="1:9">
      <c r="A3002" s="332"/>
      <c r="B3002" s="332"/>
      <c r="C3002" s="332"/>
      <c r="D3002" s="332"/>
      <c r="E3002" s="332"/>
      <c r="F3002" s="333"/>
      <c r="G3002" s="334"/>
      <c r="H3002" s="334"/>
      <c r="I3002" s="389" t="str">
        <f>IFERROR(Table2[[#This Row],[Total private allowed amount for facility inpatient and outpatient services ($ millions) (required)]]/Table2[[#This Row],[Simulated Medicare allowed amount for facility inpatient and outpatient services ($ millions) (required)]],"")</f>
        <v/>
      </c>
    </row>
    <row r="3003" spans="1:9">
      <c r="A3003" s="332"/>
      <c r="B3003" s="332"/>
      <c r="C3003" s="332"/>
      <c r="D3003" s="332"/>
      <c r="E3003" s="332"/>
      <c r="F3003" s="333"/>
      <c r="G3003" s="334"/>
      <c r="H3003" s="334"/>
      <c r="I3003" s="389" t="str">
        <f>IFERROR(Table2[[#This Row],[Total private allowed amount for facility inpatient and outpatient services ($ millions) (required)]]/Table2[[#This Row],[Simulated Medicare allowed amount for facility inpatient and outpatient services ($ millions) (required)]],"")</f>
        <v/>
      </c>
    </row>
    <row r="3004" spans="1:9">
      <c r="A3004" s="332"/>
      <c r="B3004" s="332"/>
      <c r="C3004" s="332"/>
      <c r="D3004" s="332"/>
      <c r="E3004" s="332"/>
      <c r="F3004" s="333"/>
      <c r="G3004" s="336"/>
      <c r="H3004" s="334"/>
      <c r="I3004" s="389" t="str">
        <f>IFERROR(Table2[[#This Row],[Total private allowed amount for facility inpatient and outpatient services ($ millions) (required)]]/Table2[[#This Row],[Simulated Medicare allowed amount for facility inpatient and outpatient services ($ millions) (required)]],"")</f>
        <v/>
      </c>
    </row>
    <row r="3005" spans="1:9">
      <c r="A3005" s="332"/>
      <c r="B3005" s="332"/>
      <c r="C3005" s="332"/>
      <c r="D3005" s="332"/>
      <c r="E3005" s="332"/>
      <c r="F3005" s="333"/>
      <c r="G3005" s="334"/>
      <c r="H3005" s="334"/>
      <c r="I3005" s="389" t="str">
        <f>IFERROR(Table2[[#This Row],[Total private allowed amount for facility inpatient and outpatient services ($ millions) (required)]]/Table2[[#This Row],[Simulated Medicare allowed amount for facility inpatient and outpatient services ($ millions) (required)]],"")</f>
        <v/>
      </c>
    </row>
    <row r="3006" spans="1:9">
      <c r="A3006" s="332"/>
      <c r="B3006" s="332"/>
      <c r="C3006" s="332"/>
      <c r="D3006" s="332"/>
      <c r="E3006" s="332"/>
      <c r="F3006" s="333"/>
      <c r="G3006" s="334"/>
      <c r="H3006" s="334"/>
      <c r="I3006" s="389" t="str">
        <f>IFERROR(Table2[[#This Row],[Total private allowed amount for facility inpatient and outpatient services ($ millions) (required)]]/Table2[[#This Row],[Simulated Medicare allowed amount for facility inpatient and outpatient services ($ millions) (required)]],"")</f>
        <v/>
      </c>
    </row>
    <row r="3007" spans="1:9">
      <c r="A3007" s="332"/>
      <c r="B3007" s="332"/>
      <c r="C3007" s="332"/>
      <c r="D3007" s="332"/>
      <c r="E3007" s="332"/>
      <c r="F3007" s="333"/>
      <c r="G3007" s="334"/>
      <c r="H3007" s="334"/>
      <c r="I3007" s="389" t="str">
        <f>IFERROR(Table2[[#This Row],[Total private allowed amount for facility inpatient and outpatient services ($ millions) (required)]]/Table2[[#This Row],[Simulated Medicare allowed amount for facility inpatient and outpatient services ($ millions) (required)]],"")</f>
        <v/>
      </c>
    </row>
    <row r="3008" spans="1:9">
      <c r="A3008" s="332"/>
      <c r="B3008" s="332"/>
      <c r="C3008" s="332"/>
      <c r="D3008" s="332"/>
      <c r="E3008" s="332"/>
      <c r="F3008" s="333"/>
      <c r="G3008" s="335"/>
      <c r="H3008" s="334"/>
      <c r="I3008" s="389" t="str">
        <f>IFERROR(Table2[[#This Row],[Total private allowed amount for facility inpatient and outpatient services ($ millions) (required)]]/Table2[[#This Row],[Simulated Medicare allowed amount for facility inpatient and outpatient services ($ millions) (required)]],"")</f>
        <v/>
      </c>
    </row>
    <row r="3009" spans="1:9">
      <c r="A3009" s="332"/>
      <c r="B3009" s="332"/>
      <c r="C3009" s="332"/>
      <c r="D3009" s="332"/>
      <c r="E3009" s="332"/>
      <c r="F3009" s="333"/>
      <c r="G3009" s="335"/>
      <c r="H3009" s="334"/>
      <c r="I3009" s="389" t="str">
        <f>IFERROR(Table2[[#This Row],[Total private allowed amount for facility inpatient and outpatient services ($ millions) (required)]]/Table2[[#This Row],[Simulated Medicare allowed amount for facility inpatient and outpatient services ($ millions) (required)]],"")</f>
        <v/>
      </c>
    </row>
    <row r="3010" spans="1:9">
      <c r="A3010" s="332"/>
      <c r="B3010" s="332"/>
      <c r="C3010" s="332"/>
      <c r="D3010" s="332"/>
      <c r="E3010" s="332"/>
      <c r="F3010" s="333"/>
      <c r="G3010" s="334"/>
      <c r="H3010" s="334"/>
      <c r="I3010" s="389" t="str">
        <f>IFERROR(Table2[[#This Row],[Total private allowed amount for facility inpatient and outpatient services ($ millions) (required)]]/Table2[[#This Row],[Simulated Medicare allowed amount for facility inpatient and outpatient services ($ millions) (required)]],"")</f>
        <v/>
      </c>
    </row>
    <row r="3011" spans="1:9">
      <c r="A3011" s="332"/>
      <c r="B3011" s="332"/>
      <c r="C3011" s="332"/>
      <c r="D3011" s="332"/>
      <c r="E3011" s="332"/>
      <c r="F3011" s="333"/>
      <c r="G3011" s="334"/>
      <c r="H3011" s="334"/>
      <c r="I3011" s="389" t="str">
        <f>IFERROR(Table2[[#This Row],[Total private allowed amount for facility inpatient and outpatient services ($ millions) (required)]]/Table2[[#This Row],[Simulated Medicare allowed amount for facility inpatient and outpatient services ($ millions) (required)]],"")</f>
        <v/>
      </c>
    </row>
    <row r="3012" spans="1:9">
      <c r="A3012" s="332"/>
      <c r="B3012" s="332"/>
      <c r="C3012" s="332"/>
      <c r="D3012" s="332"/>
      <c r="E3012" s="332"/>
      <c r="F3012" s="333"/>
      <c r="G3012" s="334"/>
      <c r="H3012" s="334"/>
      <c r="I3012" s="389" t="str">
        <f>IFERROR(Table2[[#This Row],[Total private allowed amount for facility inpatient and outpatient services ($ millions) (required)]]/Table2[[#This Row],[Simulated Medicare allowed amount for facility inpatient and outpatient services ($ millions) (required)]],"")</f>
        <v/>
      </c>
    </row>
    <row r="3013" spans="1:9">
      <c r="A3013" s="332"/>
      <c r="B3013" s="332"/>
      <c r="C3013" s="332"/>
      <c r="D3013" s="332"/>
      <c r="E3013" s="332"/>
      <c r="F3013" s="333"/>
      <c r="G3013" s="334"/>
      <c r="H3013" s="334"/>
      <c r="I3013" s="389" t="str">
        <f>IFERROR(Table2[[#This Row],[Total private allowed amount for facility inpatient and outpatient services ($ millions) (required)]]/Table2[[#This Row],[Simulated Medicare allowed amount for facility inpatient and outpatient services ($ millions) (required)]],"")</f>
        <v/>
      </c>
    </row>
    <row r="3014" spans="1:9">
      <c r="A3014" s="332"/>
      <c r="B3014" s="332"/>
      <c r="C3014" s="332"/>
      <c r="D3014" s="332"/>
      <c r="E3014" s="332"/>
      <c r="F3014" s="333"/>
      <c r="G3014" s="334"/>
      <c r="H3014" s="334"/>
      <c r="I3014" s="389" t="str">
        <f>IFERROR(Table2[[#This Row],[Total private allowed amount for facility inpatient and outpatient services ($ millions) (required)]]/Table2[[#This Row],[Simulated Medicare allowed amount for facility inpatient and outpatient services ($ millions) (required)]],"")</f>
        <v/>
      </c>
    </row>
    <row r="3015" spans="1:9">
      <c r="A3015" s="332"/>
      <c r="B3015" s="332"/>
      <c r="C3015" s="332"/>
      <c r="D3015" s="332"/>
      <c r="E3015" s="332"/>
      <c r="F3015" s="333"/>
      <c r="G3015" s="334"/>
      <c r="H3015" s="335"/>
      <c r="I3015" s="389" t="str">
        <f>IFERROR(Table2[[#This Row],[Total private allowed amount for facility inpatient and outpatient services ($ millions) (required)]]/Table2[[#This Row],[Simulated Medicare allowed amount for facility inpatient and outpatient services ($ millions) (required)]],"")</f>
        <v/>
      </c>
    </row>
    <row r="3016" spans="1:9">
      <c r="A3016" s="332"/>
      <c r="B3016" s="332"/>
      <c r="C3016" s="332"/>
      <c r="D3016" s="332"/>
      <c r="E3016" s="332"/>
      <c r="F3016" s="333"/>
      <c r="G3016" s="334"/>
      <c r="H3016" s="334"/>
      <c r="I3016" s="389" t="str">
        <f>IFERROR(Table2[[#This Row],[Total private allowed amount for facility inpatient and outpatient services ($ millions) (required)]]/Table2[[#This Row],[Simulated Medicare allowed amount for facility inpatient and outpatient services ($ millions) (required)]],"")</f>
        <v/>
      </c>
    </row>
    <row r="3017" spans="1:9">
      <c r="A3017" s="332"/>
      <c r="B3017" s="332"/>
      <c r="C3017" s="332"/>
      <c r="D3017" s="332"/>
      <c r="E3017" s="332"/>
      <c r="F3017" s="333"/>
      <c r="G3017" s="334"/>
      <c r="H3017" s="334"/>
      <c r="I3017" s="389" t="str">
        <f>IFERROR(Table2[[#This Row],[Total private allowed amount for facility inpatient and outpatient services ($ millions) (required)]]/Table2[[#This Row],[Simulated Medicare allowed amount for facility inpatient and outpatient services ($ millions) (required)]],"")</f>
        <v/>
      </c>
    </row>
    <row r="3018" spans="1:9" hidden="1">
      <c r="A3018" s="50">
        <v>381301</v>
      </c>
      <c r="B3018" s="50" t="s">
        <v>2163</v>
      </c>
      <c r="C3018" s="50" t="s">
        <v>2164</v>
      </c>
      <c r="D3018" s="50" t="s">
        <v>2165</v>
      </c>
      <c r="E3018" s="50" t="s">
        <v>286</v>
      </c>
      <c r="F3018" s="51" t="s">
        <v>74</v>
      </c>
      <c r="G3018" s="53">
        <v>7.28</v>
      </c>
      <c r="H3018" s="53">
        <v>4.7699999999999996</v>
      </c>
      <c r="I301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1.5262054507337528</v>
      </c>
    </row>
    <row r="3019" spans="1:9" hidden="1">
      <c r="A3019" s="50">
        <v>381302</v>
      </c>
      <c r="B3019" s="50" t="s">
        <v>2166</v>
      </c>
      <c r="C3019" s="50" t="s">
        <v>2167</v>
      </c>
      <c r="D3019" s="50" t="s">
        <v>2165</v>
      </c>
      <c r="E3019" s="50" t="s">
        <v>2168</v>
      </c>
      <c r="F3019" s="51" t="s">
        <v>74</v>
      </c>
      <c r="G3019" s="53">
        <v>13.67</v>
      </c>
      <c r="H3019" s="53">
        <v>7.64</v>
      </c>
      <c r="I301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1.7892670157068062</v>
      </c>
    </row>
    <row r="3020" spans="1:9" hidden="1">
      <c r="A3020" s="50">
        <v>381303</v>
      </c>
      <c r="B3020" s="50" t="s">
        <v>2169</v>
      </c>
      <c r="C3020" s="50" t="s">
        <v>2170</v>
      </c>
      <c r="D3020" s="50" t="s">
        <v>2165</v>
      </c>
      <c r="E3020" s="50" t="s">
        <v>270</v>
      </c>
      <c r="F3020" s="51" t="s">
        <v>74</v>
      </c>
      <c r="G3020" s="53">
        <v>10.15</v>
      </c>
      <c r="H3020" s="53">
        <v>5.16</v>
      </c>
      <c r="I302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1.9670542635658914</v>
      </c>
    </row>
    <row r="3021" spans="1:9" hidden="1">
      <c r="A3021" s="50">
        <v>381304</v>
      </c>
      <c r="B3021" s="50" t="s">
        <v>2171</v>
      </c>
      <c r="C3021" s="50" t="s">
        <v>2172</v>
      </c>
      <c r="D3021" s="50" t="s">
        <v>2165</v>
      </c>
      <c r="E3021" s="50" t="s">
        <v>253</v>
      </c>
      <c r="F3021" s="51" t="s">
        <v>74</v>
      </c>
      <c r="G3021" s="53">
        <v>0.44</v>
      </c>
      <c r="H3021" s="53">
        <v>0.34</v>
      </c>
      <c r="I302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1.2941176470588234</v>
      </c>
    </row>
    <row r="3022" spans="1:9" hidden="1">
      <c r="A3022" s="50">
        <v>381305</v>
      </c>
      <c r="B3022" s="50" t="s">
        <v>2173</v>
      </c>
      <c r="C3022" s="50" t="s">
        <v>2174</v>
      </c>
      <c r="D3022" s="50" t="s">
        <v>2165</v>
      </c>
      <c r="E3022" s="50" t="s">
        <v>253</v>
      </c>
      <c r="F3022" s="51" t="s">
        <v>74</v>
      </c>
      <c r="G3022" s="53">
        <v>0.46</v>
      </c>
      <c r="H3022" s="53">
        <v>0.42</v>
      </c>
      <c r="I302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1.0952380952380953</v>
      </c>
    </row>
    <row r="3023" spans="1:9" hidden="1">
      <c r="A3023" s="50">
        <v>381306</v>
      </c>
      <c r="B3023" s="50" t="s">
        <v>2175</v>
      </c>
      <c r="C3023" s="50" t="s">
        <v>2176</v>
      </c>
      <c r="D3023" s="50" t="s">
        <v>2165</v>
      </c>
      <c r="E3023" s="50" t="s">
        <v>253</v>
      </c>
      <c r="F3023" s="51" t="s">
        <v>74</v>
      </c>
      <c r="G3023" s="53">
        <v>4.08</v>
      </c>
      <c r="H3023" s="53">
        <v>2.3199999999999998</v>
      </c>
      <c r="I302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1.7586206896551726</v>
      </c>
    </row>
    <row r="3024" spans="1:9" hidden="1">
      <c r="A3024" s="50">
        <v>381307</v>
      </c>
      <c r="B3024" s="50" t="s">
        <v>2177</v>
      </c>
      <c r="C3024" s="50" t="s">
        <v>2178</v>
      </c>
      <c r="D3024" s="50" t="s">
        <v>2165</v>
      </c>
      <c r="E3024" s="50" t="s">
        <v>253</v>
      </c>
      <c r="F3024" s="51" t="s">
        <v>74</v>
      </c>
      <c r="G3024" s="53">
        <v>1.23</v>
      </c>
      <c r="H3024" s="53">
        <v>1.17</v>
      </c>
      <c r="I302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1.0512820512820513</v>
      </c>
    </row>
    <row r="3025" spans="1:9" hidden="1">
      <c r="A3025" s="50">
        <v>381308</v>
      </c>
      <c r="B3025" s="50" t="s">
        <v>2179</v>
      </c>
      <c r="C3025" s="50" t="s">
        <v>2180</v>
      </c>
      <c r="D3025" s="50" t="s">
        <v>2165</v>
      </c>
      <c r="E3025" s="50" t="s">
        <v>2181</v>
      </c>
      <c r="F3025" s="51" t="s">
        <v>74</v>
      </c>
      <c r="G3025" s="54">
        <v>1.9</v>
      </c>
      <c r="H3025" s="53">
        <v>0.81</v>
      </c>
      <c r="I302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2.3456790123456788</v>
      </c>
    </row>
    <row r="3026" spans="1:9" hidden="1">
      <c r="A3026" s="50">
        <v>381309</v>
      </c>
      <c r="B3026" s="50" t="s">
        <v>2182</v>
      </c>
      <c r="C3026" s="50" t="s">
        <v>2183</v>
      </c>
      <c r="D3026" s="50" t="s">
        <v>2165</v>
      </c>
      <c r="E3026" s="50" t="s">
        <v>2184</v>
      </c>
      <c r="F3026" s="51" t="s">
        <v>74</v>
      </c>
      <c r="G3026" s="53">
        <v>0.77</v>
      </c>
      <c r="H3026" s="53">
        <v>0.76</v>
      </c>
      <c r="I302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1.013157894736842</v>
      </c>
    </row>
    <row r="3027" spans="1:9" hidden="1">
      <c r="A3027" s="50">
        <v>381310</v>
      </c>
      <c r="B3027" s="50" t="s">
        <v>2185</v>
      </c>
      <c r="C3027" s="50" t="s">
        <v>2186</v>
      </c>
      <c r="D3027" s="50" t="s">
        <v>2165</v>
      </c>
      <c r="E3027" s="50" t="s">
        <v>253</v>
      </c>
      <c r="F3027" s="51" t="s">
        <v>74</v>
      </c>
      <c r="G3027" s="52" t="s">
        <v>254</v>
      </c>
      <c r="H3027" s="52" t="s">
        <v>254</v>
      </c>
      <c r="I302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028" spans="1:9" hidden="1">
      <c r="A3028" s="50">
        <v>381311</v>
      </c>
      <c r="B3028" s="50" t="s">
        <v>2187</v>
      </c>
      <c r="C3028" s="50" t="s">
        <v>2188</v>
      </c>
      <c r="D3028" s="50" t="s">
        <v>2165</v>
      </c>
      <c r="E3028" s="50" t="s">
        <v>253</v>
      </c>
      <c r="F3028" s="51" t="s">
        <v>74</v>
      </c>
      <c r="G3028" s="53">
        <v>0.43</v>
      </c>
      <c r="H3028" s="53">
        <v>0.31</v>
      </c>
      <c r="I302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1.3870967741935483</v>
      </c>
    </row>
    <row r="3029" spans="1:9" hidden="1">
      <c r="A3029" s="50">
        <v>381312</v>
      </c>
      <c r="B3029" s="50" t="s">
        <v>2189</v>
      </c>
      <c r="C3029" s="50" t="s">
        <v>2190</v>
      </c>
      <c r="D3029" s="50" t="s">
        <v>2165</v>
      </c>
      <c r="E3029" s="50" t="s">
        <v>253</v>
      </c>
      <c r="F3029" s="51" t="s">
        <v>74</v>
      </c>
      <c r="G3029" s="53">
        <v>0.42</v>
      </c>
      <c r="H3029" s="53">
        <v>0.36</v>
      </c>
      <c r="I302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1.1666666666666667</v>
      </c>
    </row>
    <row r="3030" spans="1:9" hidden="1">
      <c r="A3030" s="50">
        <v>381313</v>
      </c>
      <c r="B3030" s="50" t="s">
        <v>2191</v>
      </c>
      <c r="C3030" s="50" t="s">
        <v>2192</v>
      </c>
      <c r="D3030" s="50" t="s">
        <v>2165</v>
      </c>
      <c r="E3030" s="50" t="s">
        <v>2193</v>
      </c>
      <c r="F3030" s="51" t="s">
        <v>74</v>
      </c>
      <c r="G3030" s="53">
        <v>0.31</v>
      </c>
      <c r="H3030" s="53">
        <v>0.16</v>
      </c>
      <c r="I303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1.9375</v>
      </c>
    </row>
    <row r="3031" spans="1:9" hidden="1">
      <c r="A3031" s="50">
        <v>381314</v>
      </c>
      <c r="B3031" s="50" t="s">
        <v>2194</v>
      </c>
      <c r="C3031" s="50" t="s">
        <v>2195</v>
      </c>
      <c r="D3031" s="50" t="s">
        <v>2165</v>
      </c>
      <c r="E3031" s="50" t="s">
        <v>2168</v>
      </c>
      <c r="F3031" s="51" t="s">
        <v>74</v>
      </c>
      <c r="G3031" s="53">
        <v>26.07</v>
      </c>
      <c r="H3031" s="53">
        <v>12.64</v>
      </c>
      <c r="I303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2.0625</v>
      </c>
    </row>
    <row r="3032" spans="1:9" hidden="1">
      <c r="A3032" s="50">
        <v>381315</v>
      </c>
      <c r="B3032" s="50" t="s">
        <v>2196</v>
      </c>
      <c r="C3032" s="50" t="s">
        <v>2197</v>
      </c>
      <c r="D3032" s="50" t="s">
        <v>2165</v>
      </c>
      <c r="E3032" s="50" t="s">
        <v>593</v>
      </c>
      <c r="F3032" s="51" t="s">
        <v>74</v>
      </c>
      <c r="G3032" s="53">
        <v>4.95</v>
      </c>
      <c r="H3032" s="53">
        <v>2.5499999999999998</v>
      </c>
      <c r="I303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1.9411764705882355</v>
      </c>
    </row>
    <row r="3033" spans="1:9" hidden="1">
      <c r="A3033" s="50">
        <v>381316</v>
      </c>
      <c r="B3033" s="50" t="s">
        <v>2198</v>
      </c>
      <c r="C3033" s="50" t="s">
        <v>2199</v>
      </c>
      <c r="D3033" s="50" t="s">
        <v>2165</v>
      </c>
      <c r="E3033" s="50" t="s">
        <v>286</v>
      </c>
      <c r="F3033" s="51" t="s">
        <v>74</v>
      </c>
      <c r="G3033" s="53">
        <v>11.47</v>
      </c>
      <c r="H3033" s="53">
        <v>8.89</v>
      </c>
      <c r="I303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1.2902137232845894</v>
      </c>
    </row>
    <row r="3034" spans="1:9" hidden="1">
      <c r="A3034" s="50">
        <v>381317</v>
      </c>
      <c r="B3034" s="50" t="s">
        <v>2200</v>
      </c>
      <c r="C3034" s="50" t="s">
        <v>2201</v>
      </c>
      <c r="D3034" s="50" t="s">
        <v>2165</v>
      </c>
      <c r="E3034" s="50" t="s">
        <v>393</v>
      </c>
      <c r="F3034" s="51" t="s">
        <v>74</v>
      </c>
      <c r="G3034" s="53">
        <v>3.49</v>
      </c>
      <c r="H3034" s="53">
        <v>2.16</v>
      </c>
      <c r="I303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1.6157407407407407</v>
      </c>
    </row>
    <row r="3035" spans="1:9" hidden="1">
      <c r="A3035" s="50">
        <v>381318</v>
      </c>
      <c r="B3035" s="50" t="s">
        <v>2202</v>
      </c>
      <c r="C3035" s="50" t="s">
        <v>2203</v>
      </c>
      <c r="D3035" s="50" t="s">
        <v>2165</v>
      </c>
      <c r="E3035" s="50" t="s">
        <v>270</v>
      </c>
      <c r="F3035" s="51" t="s">
        <v>74</v>
      </c>
      <c r="G3035" s="54">
        <v>27.3</v>
      </c>
      <c r="H3035" s="53">
        <v>14.97</v>
      </c>
      <c r="I303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1.8236472945891784</v>
      </c>
    </row>
    <row r="3036" spans="1:9" hidden="1">
      <c r="A3036" s="50">
        <v>381319</v>
      </c>
      <c r="B3036" s="50" t="s">
        <v>2204</v>
      </c>
      <c r="C3036" s="50" t="s">
        <v>2205</v>
      </c>
      <c r="D3036" s="50" t="s">
        <v>2165</v>
      </c>
      <c r="E3036" s="50" t="s">
        <v>375</v>
      </c>
      <c r="F3036" s="51" t="s">
        <v>74</v>
      </c>
      <c r="G3036" s="53">
        <v>56.16</v>
      </c>
      <c r="H3036" s="53">
        <v>27.46</v>
      </c>
      <c r="I303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2.0451565914056808</v>
      </c>
    </row>
    <row r="3037" spans="1:9" hidden="1">
      <c r="A3037" s="50">
        <v>381320</v>
      </c>
      <c r="B3037" s="50" t="s">
        <v>2206</v>
      </c>
      <c r="C3037" s="50" t="s">
        <v>2207</v>
      </c>
      <c r="D3037" s="50" t="s">
        <v>2165</v>
      </c>
      <c r="E3037" s="50" t="s">
        <v>2206</v>
      </c>
      <c r="F3037" s="51" t="s">
        <v>74</v>
      </c>
      <c r="G3037" s="53">
        <v>35.14</v>
      </c>
      <c r="H3037" s="53">
        <v>16.13</v>
      </c>
      <c r="I303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2.1785492870427774</v>
      </c>
    </row>
    <row r="3038" spans="1:9" hidden="1">
      <c r="A3038" s="50">
        <v>381321</v>
      </c>
      <c r="B3038" s="50" t="s">
        <v>2208</v>
      </c>
      <c r="C3038" s="50" t="s">
        <v>2209</v>
      </c>
      <c r="D3038" s="50" t="s">
        <v>2165</v>
      </c>
      <c r="E3038" s="50" t="s">
        <v>2210</v>
      </c>
      <c r="F3038" s="51" t="s">
        <v>74</v>
      </c>
      <c r="G3038" s="53">
        <v>39.159999999999997</v>
      </c>
      <c r="H3038" s="53">
        <v>20.12</v>
      </c>
      <c r="I303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1.946322067594433</v>
      </c>
    </row>
    <row r="3039" spans="1:9" hidden="1">
      <c r="A3039" s="50">
        <v>381322</v>
      </c>
      <c r="B3039" s="50" t="s">
        <v>2211</v>
      </c>
      <c r="C3039" s="50" t="s">
        <v>2212</v>
      </c>
      <c r="D3039" s="50" t="s">
        <v>2165</v>
      </c>
      <c r="E3039" s="50" t="s">
        <v>253</v>
      </c>
      <c r="F3039" s="51" t="s">
        <v>74</v>
      </c>
      <c r="G3039" s="53">
        <v>12.83</v>
      </c>
      <c r="H3039" s="53">
        <v>6.71</v>
      </c>
      <c r="I303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1.9120715350223547</v>
      </c>
    </row>
    <row r="3040" spans="1:9" hidden="1">
      <c r="A3040" s="50">
        <v>381323</v>
      </c>
      <c r="B3040" s="50" t="s">
        <v>2213</v>
      </c>
      <c r="C3040" s="50" t="s">
        <v>1867</v>
      </c>
      <c r="D3040" s="50" t="s">
        <v>2165</v>
      </c>
      <c r="E3040" s="50" t="s">
        <v>2168</v>
      </c>
      <c r="F3040" s="51" t="s">
        <v>74</v>
      </c>
      <c r="G3040" s="53">
        <v>26.84</v>
      </c>
      <c r="H3040" s="53">
        <v>11.21</v>
      </c>
      <c r="I304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2.3942908117752006</v>
      </c>
    </row>
    <row r="3041" spans="1:9" hidden="1">
      <c r="A3041" s="50">
        <v>381324</v>
      </c>
      <c r="B3041" s="50" t="s">
        <v>2214</v>
      </c>
      <c r="C3041" s="50" t="s">
        <v>2215</v>
      </c>
      <c r="D3041" s="50" t="s">
        <v>2165</v>
      </c>
      <c r="E3041" s="50" t="s">
        <v>2193</v>
      </c>
      <c r="F3041" s="51" t="s">
        <v>74</v>
      </c>
      <c r="G3041" s="53">
        <v>1.26</v>
      </c>
      <c r="H3041" s="53">
        <v>1.31</v>
      </c>
      <c r="I304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0.96183206106870223</v>
      </c>
    </row>
    <row r="3042" spans="1:9" hidden="1">
      <c r="A3042" s="50">
        <v>381325</v>
      </c>
      <c r="B3042" s="50" t="s">
        <v>2216</v>
      </c>
      <c r="C3042" s="50" t="s">
        <v>2217</v>
      </c>
      <c r="D3042" s="50" t="s">
        <v>2165</v>
      </c>
      <c r="E3042" s="50" t="s">
        <v>253</v>
      </c>
      <c r="F3042" s="51" t="s">
        <v>74</v>
      </c>
      <c r="G3042" s="53">
        <v>9.8800000000000008</v>
      </c>
      <c r="H3042" s="54">
        <v>6.2</v>
      </c>
      <c r="I304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1.5935483870967744</v>
      </c>
    </row>
    <row r="3043" spans="1:9">
      <c r="A3043" s="332"/>
      <c r="B3043" s="332"/>
      <c r="C3043" s="332"/>
      <c r="D3043" s="332"/>
      <c r="E3043" s="332"/>
      <c r="F3043" s="333"/>
      <c r="G3043" s="334"/>
      <c r="H3043" s="334"/>
      <c r="I3043" s="389" t="str">
        <f>IFERROR(Table2[[#This Row],[Total private allowed amount for facility inpatient and outpatient services ($ millions) (required)]]/Table2[[#This Row],[Simulated Medicare allowed amount for facility inpatient and outpatient services ($ millions) (required)]],"")</f>
        <v/>
      </c>
    </row>
    <row r="3044" spans="1:9">
      <c r="A3044" s="332"/>
      <c r="B3044" s="332"/>
      <c r="C3044" s="332"/>
      <c r="D3044" s="332"/>
      <c r="E3044" s="332"/>
      <c r="F3044" s="333"/>
      <c r="G3044" s="335"/>
      <c r="H3044" s="334"/>
      <c r="I3044" s="389" t="str">
        <f>IFERROR(Table2[[#This Row],[Total private allowed amount for facility inpatient and outpatient services ($ millions) (required)]]/Table2[[#This Row],[Simulated Medicare allowed amount for facility inpatient and outpatient services ($ millions) (required)]],"")</f>
        <v/>
      </c>
    </row>
    <row r="3045" spans="1:9">
      <c r="A3045" s="332"/>
      <c r="B3045" s="332"/>
      <c r="C3045" s="332"/>
      <c r="D3045" s="332"/>
      <c r="E3045" s="332"/>
      <c r="F3045" s="333"/>
      <c r="G3045" s="334"/>
      <c r="H3045" s="334"/>
      <c r="I3045" s="389" t="str">
        <f>IFERROR(Table2[[#This Row],[Total private allowed amount for facility inpatient and outpatient services ($ millions) (required)]]/Table2[[#This Row],[Simulated Medicare allowed amount for facility inpatient and outpatient services ($ millions) (required)]],"")</f>
        <v/>
      </c>
    </row>
    <row r="3046" spans="1:9">
      <c r="A3046" s="332"/>
      <c r="B3046" s="332"/>
      <c r="C3046" s="332"/>
      <c r="D3046" s="332"/>
      <c r="E3046" s="332"/>
      <c r="F3046" s="333"/>
      <c r="G3046" s="335"/>
      <c r="H3046" s="334"/>
      <c r="I3046" s="389" t="str">
        <f>IFERROR(Table2[[#This Row],[Total private allowed amount for facility inpatient and outpatient services ($ millions) (required)]]/Table2[[#This Row],[Simulated Medicare allowed amount for facility inpatient and outpatient services ($ millions) (required)]],"")</f>
        <v/>
      </c>
    </row>
    <row r="3047" spans="1:9">
      <c r="A3047" s="332"/>
      <c r="B3047" s="332"/>
      <c r="C3047" s="332"/>
      <c r="D3047" s="332"/>
      <c r="E3047" s="332"/>
      <c r="F3047" s="333"/>
      <c r="G3047" s="334"/>
      <c r="H3047" s="334"/>
      <c r="I3047" s="389" t="str">
        <f>IFERROR(Table2[[#This Row],[Total private allowed amount for facility inpatient and outpatient services ($ millions) (required)]]/Table2[[#This Row],[Simulated Medicare allowed amount for facility inpatient and outpatient services ($ millions) (required)]],"")</f>
        <v/>
      </c>
    </row>
    <row r="3048" spans="1:9">
      <c r="A3048" s="332"/>
      <c r="B3048" s="332"/>
      <c r="C3048" s="332"/>
      <c r="D3048" s="332"/>
      <c r="E3048" s="332"/>
      <c r="F3048" s="333"/>
      <c r="G3048" s="335"/>
      <c r="H3048" s="334"/>
      <c r="I3048" s="389" t="str">
        <f>IFERROR(Table2[[#This Row],[Total private allowed amount for facility inpatient and outpatient services ($ millions) (required)]]/Table2[[#This Row],[Simulated Medicare allowed amount for facility inpatient and outpatient services ($ millions) (required)]],"")</f>
        <v/>
      </c>
    </row>
    <row r="3049" spans="1:9">
      <c r="A3049" s="332"/>
      <c r="B3049" s="332"/>
      <c r="C3049" s="332"/>
      <c r="D3049" s="332"/>
      <c r="E3049" s="332"/>
      <c r="F3049" s="333"/>
      <c r="G3049" s="334"/>
      <c r="H3049" s="335"/>
      <c r="I3049" s="389" t="str">
        <f>IFERROR(Table2[[#This Row],[Total private allowed amount for facility inpatient and outpatient services ($ millions) (required)]]/Table2[[#This Row],[Simulated Medicare allowed amount for facility inpatient and outpatient services ($ millions) (required)]],"")</f>
        <v/>
      </c>
    </row>
    <row r="3050" spans="1:9">
      <c r="A3050" s="332"/>
      <c r="B3050" s="332"/>
      <c r="C3050" s="332"/>
      <c r="D3050" s="332"/>
      <c r="E3050" s="332"/>
      <c r="F3050" s="333"/>
      <c r="G3050" s="334"/>
      <c r="H3050" s="335"/>
      <c r="I3050" s="389" t="str">
        <f>IFERROR(Table2[[#This Row],[Total private allowed amount for facility inpatient and outpatient services ($ millions) (required)]]/Table2[[#This Row],[Simulated Medicare allowed amount for facility inpatient and outpatient services ($ millions) (required)]],"")</f>
        <v/>
      </c>
    </row>
    <row r="3051" spans="1:9">
      <c r="A3051" s="332"/>
      <c r="B3051" s="332"/>
      <c r="C3051" s="332"/>
      <c r="D3051" s="332"/>
      <c r="E3051" s="332"/>
      <c r="F3051" s="333"/>
      <c r="G3051" s="334"/>
      <c r="H3051" s="334"/>
      <c r="I3051" s="389" t="str">
        <f>IFERROR(Table2[[#This Row],[Total private allowed amount for facility inpatient and outpatient services ($ millions) (required)]]/Table2[[#This Row],[Simulated Medicare allowed amount for facility inpatient and outpatient services ($ millions) (required)]],"")</f>
        <v/>
      </c>
    </row>
    <row r="3052" spans="1:9">
      <c r="A3052" s="332"/>
      <c r="B3052" s="332"/>
      <c r="C3052" s="332"/>
      <c r="D3052" s="332"/>
      <c r="E3052" s="332"/>
      <c r="F3052" s="333"/>
      <c r="G3052" s="334"/>
      <c r="H3052" s="334"/>
      <c r="I3052" s="389" t="str">
        <f>IFERROR(Table2[[#This Row],[Total private allowed amount for facility inpatient and outpatient services ($ millions) (required)]]/Table2[[#This Row],[Simulated Medicare allowed amount for facility inpatient and outpatient services ($ millions) (required)]],"")</f>
        <v/>
      </c>
    </row>
    <row r="3053" spans="1:9">
      <c r="A3053" s="332"/>
      <c r="B3053" s="332"/>
      <c r="C3053" s="332"/>
      <c r="D3053" s="332"/>
      <c r="E3053" s="332"/>
      <c r="F3053" s="333"/>
      <c r="G3053" s="335"/>
      <c r="H3053" s="334"/>
      <c r="I3053" s="389" t="str">
        <f>IFERROR(Table2[[#This Row],[Total private allowed amount for facility inpatient and outpatient services ($ millions) (required)]]/Table2[[#This Row],[Simulated Medicare allowed amount for facility inpatient and outpatient services ($ millions) (required)]],"")</f>
        <v/>
      </c>
    </row>
    <row r="3054" spans="1:9">
      <c r="A3054" s="332"/>
      <c r="B3054" s="332"/>
      <c r="C3054" s="332"/>
      <c r="D3054" s="332"/>
      <c r="E3054" s="332"/>
      <c r="F3054" s="333"/>
      <c r="G3054" s="334"/>
      <c r="H3054" s="334"/>
      <c r="I3054" s="389" t="str">
        <f>IFERROR(Table2[[#This Row],[Total private allowed amount for facility inpatient and outpatient services ($ millions) (required)]]/Table2[[#This Row],[Simulated Medicare allowed amount for facility inpatient and outpatient services ($ millions) (required)]],"")</f>
        <v/>
      </c>
    </row>
    <row r="3055" spans="1:9">
      <c r="A3055" s="332"/>
      <c r="B3055" s="332"/>
      <c r="C3055" s="332"/>
      <c r="D3055" s="332"/>
      <c r="E3055" s="332"/>
      <c r="F3055" s="333"/>
      <c r="G3055" s="334"/>
      <c r="H3055" s="334"/>
      <c r="I3055" s="389" t="str">
        <f>IFERROR(Table2[[#This Row],[Total private allowed amount for facility inpatient and outpatient services ($ millions) (required)]]/Table2[[#This Row],[Simulated Medicare allowed amount for facility inpatient and outpatient services ($ millions) (required)]],"")</f>
        <v/>
      </c>
    </row>
    <row r="3056" spans="1:9">
      <c r="A3056" s="332"/>
      <c r="B3056" s="332"/>
      <c r="C3056" s="332"/>
      <c r="D3056" s="332"/>
      <c r="E3056" s="332"/>
      <c r="F3056" s="333"/>
      <c r="G3056" s="334"/>
      <c r="H3056" s="334"/>
      <c r="I3056" s="389" t="str">
        <f>IFERROR(Table2[[#This Row],[Total private allowed amount for facility inpatient and outpatient services ($ millions) (required)]]/Table2[[#This Row],[Simulated Medicare allowed amount for facility inpatient and outpatient services ($ millions) (required)]],"")</f>
        <v/>
      </c>
    </row>
    <row r="3057" spans="1:9">
      <c r="A3057" s="332"/>
      <c r="B3057" s="332"/>
      <c r="C3057" s="332"/>
      <c r="D3057" s="332"/>
      <c r="E3057" s="332"/>
      <c r="F3057" s="333"/>
      <c r="G3057" s="334"/>
      <c r="H3057" s="334"/>
      <c r="I3057" s="389" t="str">
        <f>IFERROR(Table2[[#This Row],[Total private allowed amount for facility inpatient and outpatient services ($ millions) (required)]]/Table2[[#This Row],[Simulated Medicare allowed amount for facility inpatient and outpatient services ($ millions) (required)]],"")</f>
        <v/>
      </c>
    </row>
    <row r="3058" spans="1:9">
      <c r="A3058" s="332"/>
      <c r="B3058" s="332"/>
      <c r="C3058" s="332"/>
      <c r="D3058" s="332"/>
      <c r="E3058" s="332"/>
      <c r="F3058" s="333"/>
      <c r="G3058" s="334"/>
      <c r="H3058" s="334"/>
      <c r="I3058" s="389" t="str">
        <f>IFERROR(Table2[[#This Row],[Total private allowed amount for facility inpatient and outpatient services ($ millions) (required)]]/Table2[[#This Row],[Simulated Medicare allowed amount for facility inpatient and outpatient services ($ millions) (required)]],"")</f>
        <v/>
      </c>
    </row>
    <row r="3059" spans="1:9">
      <c r="A3059" s="332"/>
      <c r="B3059" s="332"/>
      <c r="C3059" s="332"/>
      <c r="D3059" s="332"/>
      <c r="E3059" s="332"/>
      <c r="F3059" s="333"/>
      <c r="G3059" s="334"/>
      <c r="H3059" s="334"/>
      <c r="I3059" s="389" t="str">
        <f>IFERROR(Table2[[#This Row],[Total private allowed amount for facility inpatient and outpatient services ($ millions) (required)]]/Table2[[#This Row],[Simulated Medicare allowed amount for facility inpatient and outpatient services ($ millions) (required)]],"")</f>
        <v/>
      </c>
    </row>
    <row r="3060" spans="1:9">
      <c r="A3060" s="332"/>
      <c r="B3060" s="332"/>
      <c r="C3060" s="332"/>
      <c r="D3060" s="332"/>
      <c r="E3060" s="332"/>
      <c r="F3060" s="333"/>
      <c r="G3060" s="335"/>
      <c r="H3060" s="334"/>
      <c r="I3060" s="389" t="str">
        <f>IFERROR(Table2[[#This Row],[Total private allowed amount for facility inpatient and outpatient services ($ millions) (required)]]/Table2[[#This Row],[Simulated Medicare allowed amount for facility inpatient and outpatient services ($ millions) (required)]],"")</f>
        <v/>
      </c>
    </row>
    <row r="3061" spans="1:9">
      <c r="A3061" s="332"/>
      <c r="B3061" s="332"/>
      <c r="C3061" s="332"/>
      <c r="D3061" s="332"/>
      <c r="E3061" s="332"/>
      <c r="F3061" s="333"/>
      <c r="G3061" s="334"/>
      <c r="H3061" s="334"/>
      <c r="I3061" s="389" t="str">
        <f>IFERROR(Table2[[#This Row],[Total private allowed amount for facility inpatient and outpatient services ($ millions) (required)]]/Table2[[#This Row],[Simulated Medicare allowed amount for facility inpatient and outpatient services ($ millions) (required)]],"")</f>
        <v/>
      </c>
    </row>
    <row r="3062" spans="1:9">
      <c r="A3062" s="332"/>
      <c r="B3062" s="332"/>
      <c r="C3062" s="332"/>
      <c r="D3062" s="332"/>
      <c r="E3062" s="332"/>
      <c r="F3062" s="333"/>
      <c r="G3062" s="334"/>
      <c r="H3062" s="334"/>
      <c r="I3062" s="389" t="str">
        <f>IFERROR(Table2[[#This Row],[Total private allowed amount for facility inpatient and outpatient services ($ millions) (required)]]/Table2[[#This Row],[Simulated Medicare allowed amount for facility inpatient and outpatient services ($ millions) (required)]],"")</f>
        <v/>
      </c>
    </row>
    <row r="3063" spans="1:9">
      <c r="A3063" s="332"/>
      <c r="B3063" s="332"/>
      <c r="C3063" s="332"/>
      <c r="D3063" s="332"/>
      <c r="E3063" s="332"/>
      <c r="F3063" s="333"/>
      <c r="G3063" s="334"/>
      <c r="H3063" s="334"/>
      <c r="I3063" s="389" t="str">
        <f>IFERROR(Table2[[#This Row],[Total private allowed amount for facility inpatient and outpatient services ($ millions) (required)]]/Table2[[#This Row],[Simulated Medicare allowed amount for facility inpatient and outpatient services ($ millions) (required)]],"")</f>
        <v/>
      </c>
    </row>
    <row r="3064" spans="1:9">
      <c r="A3064" s="332"/>
      <c r="B3064" s="332"/>
      <c r="C3064" s="332"/>
      <c r="D3064" s="332"/>
      <c r="E3064" s="332"/>
      <c r="F3064" s="333"/>
      <c r="G3064" s="334"/>
      <c r="H3064" s="334"/>
      <c r="I3064" s="389" t="str">
        <f>IFERROR(Table2[[#This Row],[Total private allowed amount for facility inpatient and outpatient services ($ millions) (required)]]/Table2[[#This Row],[Simulated Medicare allowed amount for facility inpatient and outpatient services ($ millions) (required)]],"")</f>
        <v/>
      </c>
    </row>
    <row r="3065" spans="1:9">
      <c r="A3065" s="332"/>
      <c r="B3065" s="332"/>
      <c r="C3065" s="332"/>
      <c r="D3065" s="332"/>
      <c r="E3065" s="332"/>
      <c r="F3065" s="333"/>
      <c r="G3065" s="334"/>
      <c r="H3065" s="334"/>
      <c r="I3065" s="389" t="str">
        <f>IFERROR(Table2[[#This Row],[Total private allowed amount for facility inpatient and outpatient services ($ millions) (required)]]/Table2[[#This Row],[Simulated Medicare allowed amount for facility inpatient and outpatient services ($ millions) (required)]],"")</f>
        <v/>
      </c>
    </row>
    <row r="3066" spans="1:9">
      <c r="A3066" s="332"/>
      <c r="B3066" s="332"/>
      <c r="C3066" s="332"/>
      <c r="D3066" s="332"/>
      <c r="E3066" s="332"/>
      <c r="F3066" s="333"/>
      <c r="G3066" s="334"/>
      <c r="H3066" s="334"/>
      <c r="I3066" s="389" t="str">
        <f>IFERROR(Table2[[#This Row],[Total private allowed amount for facility inpatient and outpatient services ($ millions) (required)]]/Table2[[#This Row],[Simulated Medicare allowed amount for facility inpatient and outpatient services ($ millions) (required)]],"")</f>
        <v/>
      </c>
    </row>
    <row r="3067" spans="1:9">
      <c r="A3067" s="332"/>
      <c r="B3067" s="332"/>
      <c r="C3067" s="332"/>
      <c r="D3067" s="332"/>
      <c r="E3067" s="332"/>
      <c r="F3067" s="333"/>
      <c r="G3067" s="334"/>
      <c r="H3067" s="334"/>
      <c r="I3067" s="389" t="str">
        <f>IFERROR(Table2[[#This Row],[Total private allowed amount for facility inpatient and outpatient services ($ millions) (required)]]/Table2[[#This Row],[Simulated Medicare allowed amount for facility inpatient and outpatient services ($ millions) (required)]],"")</f>
        <v/>
      </c>
    </row>
    <row r="3068" spans="1:9">
      <c r="A3068" s="332"/>
      <c r="B3068" s="332"/>
      <c r="C3068" s="332"/>
      <c r="D3068" s="332"/>
      <c r="E3068" s="332"/>
      <c r="F3068" s="333"/>
      <c r="G3068" s="334"/>
      <c r="H3068" s="334"/>
      <c r="I3068" s="389" t="str">
        <f>IFERROR(Table2[[#This Row],[Total private allowed amount for facility inpatient and outpatient services ($ millions) (required)]]/Table2[[#This Row],[Simulated Medicare allowed amount for facility inpatient and outpatient services ($ millions) (required)]],"")</f>
        <v/>
      </c>
    </row>
    <row r="3069" spans="1:9">
      <c r="A3069" s="332"/>
      <c r="B3069" s="332"/>
      <c r="C3069" s="332"/>
      <c r="D3069" s="332"/>
      <c r="E3069" s="332"/>
      <c r="F3069" s="333"/>
      <c r="G3069" s="334"/>
      <c r="H3069" s="334"/>
      <c r="I3069" s="389" t="str">
        <f>IFERROR(Table2[[#This Row],[Total private allowed amount for facility inpatient and outpatient services ($ millions) (required)]]/Table2[[#This Row],[Simulated Medicare allowed amount for facility inpatient and outpatient services ($ millions) (required)]],"")</f>
        <v/>
      </c>
    </row>
    <row r="3070" spans="1:9">
      <c r="A3070" s="332"/>
      <c r="B3070" s="332"/>
      <c r="C3070" s="332"/>
      <c r="D3070" s="332"/>
      <c r="E3070" s="332"/>
      <c r="F3070" s="333"/>
      <c r="G3070" s="334"/>
      <c r="H3070" s="334"/>
      <c r="I3070" s="389" t="str">
        <f>IFERROR(Table2[[#This Row],[Total private allowed amount for facility inpatient and outpatient services ($ millions) (required)]]/Table2[[#This Row],[Simulated Medicare allowed amount for facility inpatient and outpatient services ($ millions) (required)]],"")</f>
        <v/>
      </c>
    </row>
    <row r="3071" spans="1:9">
      <c r="A3071" s="332"/>
      <c r="B3071" s="332"/>
      <c r="C3071" s="332"/>
      <c r="D3071" s="332"/>
      <c r="E3071" s="332"/>
      <c r="F3071" s="333"/>
      <c r="G3071" s="334"/>
      <c r="H3071" s="334"/>
      <c r="I3071" s="389" t="str">
        <f>IFERROR(Table2[[#This Row],[Total private allowed amount for facility inpatient and outpatient services ($ millions) (required)]]/Table2[[#This Row],[Simulated Medicare allowed amount for facility inpatient and outpatient services ($ millions) (required)]],"")</f>
        <v/>
      </c>
    </row>
    <row r="3072" spans="1:9">
      <c r="A3072" s="332"/>
      <c r="B3072" s="332"/>
      <c r="C3072" s="332"/>
      <c r="D3072" s="332"/>
      <c r="E3072" s="332"/>
      <c r="F3072" s="333"/>
      <c r="G3072" s="334"/>
      <c r="H3072" s="334"/>
      <c r="I3072" s="389" t="str">
        <f>IFERROR(Table2[[#This Row],[Total private allowed amount for facility inpatient and outpatient services ($ millions) (required)]]/Table2[[#This Row],[Simulated Medicare allowed amount for facility inpatient and outpatient services ($ millions) (required)]],"")</f>
        <v/>
      </c>
    </row>
    <row r="3073" spans="1:9">
      <c r="A3073" s="332"/>
      <c r="B3073" s="332"/>
      <c r="C3073" s="332"/>
      <c r="D3073" s="332"/>
      <c r="E3073" s="332"/>
      <c r="F3073" s="333"/>
      <c r="G3073" s="334"/>
      <c r="H3073" s="334"/>
      <c r="I3073" s="389" t="str">
        <f>IFERROR(Table2[[#This Row],[Total private allowed amount for facility inpatient and outpatient services ($ millions) (required)]]/Table2[[#This Row],[Simulated Medicare allowed amount for facility inpatient and outpatient services ($ millions) (required)]],"")</f>
        <v/>
      </c>
    </row>
    <row r="3074" spans="1:9">
      <c r="A3074" s="332"/>
      <c r="B3074" s="332"/>
      <c r="C3074" s="332"/>
      <c r="D3074" s="332"/>
      <c r="E3074" s="332"/>
      <c r="F3074" s="333"/>
      <c r="G3074" s="334"/>
      <c r="H3074" s="334"/>
      <c r="I3074" s="389" t="str">
        <f>IFERROR(Table2[[#This Row],[Total private allowed amount for facility inpatient and outpatient services ($ millions) (required)]]/Table2[[#This Row],[Simulated Medicare allowed amount for facility inpatient and outpatient services ($ millions) (required)]],"")</f>
        <v/>
      </c>
    </row>
    <row r="3075" spans="1:9">
      <c r="A3075" s="332"/>
      <c r="B3075" s="332"/>
      <c r="C3075" s="332"/>
      <c r="D3075" s="332"/>
      <c r="E3075" s="332"/>
      <c r="F3075" s="333"/>
      <c r="G3075" s="334"/>
      <c r="H3075" s="334"/>
      <c r="I3075" s="389" t="str">
        <f>IFERROR(Table2[[#This Row],[Total private allowed amount for facility inpatient and outpatient services ($ millions) (required)]]/Table2[[#This Row],[Simulated Medicare allowed amount for facility inpatient and outpatient services ($ millions) (required)]],"")</f>
        <v/>
      </c>
    </row>
    <row r="3076" spans="1:9">
      <c r="A3076" s="332"/>
      <c r="B3076" s="332"/>
      <c r="C3076" s="332"/>
      <c r="D3076" s="332"/>
      <c r="E3076" s="332"/>
      <c r="F3076" s="333"/>
      <c r="G3076" s="334"/>
      <c r="H3076" s="334"/>
      <c r="I3076" s="389" t="str">
        <f>IFERROR(Table2[[#This Row],[Total private allowed amount for facility inpatient and outpatient services ($ millions) (required)]]/Table2[[#This Row],[Simulated Medicare allowed amount for facility inpatient and outpatient services ($ millions) (required)]],"")</f>
        <v/>
      </c>
    </row>
    <row r="3077" spans="1:9">
      <c r="A3077" s="332"/>
      <c r="B3077" s="332"/>
      <c r="C3077" s="332"/>
      <c r="D3077" s="332"/>
      <c r="E3077" s="332"/>
      <c r="F3077" s="333"/>
      <c r="G3077" s="334"/>
      <c r="H3077" s="334"/>
      <c r="I3077" s="389" t="str">
        <f>IFERROR(Table2[[#This Row],[Total private allowed amount for facility inpatient and outpatient services ($ millions) (required)]]/Table2[[#This Row],[Simulated Medicare allowed amount for facility inpatient and outpatient services ($ millions) (required)]],"")</f>
        <v/>
      </c>
    </row>
    <row r="3078" spans="1:9">
      <c r="A3078" s="332"/>
      <c r="B3078" s="332"/>
      <c r="C3078" s="332"/>
      <c r="D3078" s="332"/>
      <c r="E3078" s="332"/>
      <c r="F3078" s="333"/>
      <c r="G3078" s="334"/>
      <c r="H3078" s="334"/>
      <c r="I3078" s="389" t="str">
        <f>IFERROR(Table2[[#This Row],[Total private allowed amount for facility inpatient and outpatient services ($ millions) (required)]]/Table2[[#This Row],[Simulated Medicare allowed amount for facility inpatient and outpatient services ($ millions) (required)]],"")</f>
        <v/>
      </c>
    </row>
    <row r="3079" spans="1:9">
      <c r="A3079" s="332"/>
      <c r="B3079" s="332"/>
      <c r="C3079" s="332"/>
      <c r="D3079" s="332"/>
      <c r="E3079" s="332"/>
      <c r="F3079" s="333"/>
      <c r="G3079" s="336"/>
      <c r="H3079" s="336"/>
      <c r="I3079" s="389" t="str">
        <f>IFERROR(Table2[[#This Row],[Total private allowed amount for facility inpatient and outpatient services ($ millions) (required)]]/Table2[[#This Row],[Simulated Medicare allowed amount for facility inpatient and outpatient services ($ millions) (required)]],"")</f>
        <v/>
      </c>
    </row>
    <row r="3080" spans="1:9">
      <c r="A3080" s="332"/>
      <c r="B3080" s="332"/>
      <c r="C3080" s="332"/>
      <c r="D3080" s="332"/>
      <c r="E3080" s="332"/>
      <c r="F3080" s="333"/>
      <c r="G3080" s="336"/>
      <c r="H3080" s="336"/>
      <c r="I3080" s="389" t="str">
        <f>IFERROR(Table2[[#This Row],[Total private allowed amount for facility inpatient and outpatient services ($ millions) (required)]]/Table2[[#This Row],[Simulated Medicare allowed amount for facility inpatient and outpatient services ($ millions) (required)]],"")</f>
        <v/>
      </c>
    </row>
    <row r="3081" spans="1:9">
      <c r="A3081" s="332"/>
      <c r="B3081" s="332"/>
      <c r="C3081" s="332"/>
      <c r="D3081" s="332"/>
      <c r="E3081" s="332"/>
      <c r="F3081" s="333"/>
      <c r="G3081" s="334"/>
      <c r="H3081" s="336"/>
      <c r="I3081" s="389" t="str">
        <f>IFERROR(Table2[[#This Row],[Total private allowed amount for facility inpatient and outpatient services ($ millions) (required)]]/Table2[[#This Row],[Simulated Medicare allowed amount for facility inpatient and outpatient services ($ millions) (required)]],"")</f>
        <v/>
      </c>
    </row>
    <row r="3082" spans="1:9">
      <c r="A3082" s="332"/>
      <c r="B3082" s="332"/>
      <c r="C3082" s="332"/>
      <c r="D3082" s="332"/>
      <c r="E3082" s="332"/>
      <c r="F3082" s="333"/>
      <c r="G3082" s="334"/>
      <c r="H3082" s="334"/>
      <c r="I3082" s="389" t="str">
        <f>IFERROR(Table2[[#This Row],[Total private allowed amount for facility inpatient and outpatient services ($ millions) (required)]]/Table2[[#This Row],[Simulated Medicare allowed amount for facility inpatient and outpatient services ($ millions) (required)]],"")</f>
        <v/>
      </c>
    </row>
    <row r="3083" spans="1:9">
      <c r="A3083" s="332"/>
      <c r="B3083" s="332"/>
      <c r="C3083" s="332"/>
      <c r="D3083" s="332"/>
      <c r="E3083" s="332"/>
      <c r="F3083" s="333"/>
      <c r="G3083" s="334"/>
      <c r="H3083" s="334"/>
      <c r="I3083" s="389" t="str">
        <f>IFERROR(Table2[[#This Row],[Total private allowed amount for facility inpatient and outpatient services ($ millions) (required)]]/Table2[[#This Row],[Simulated Medicare allowed amount for facility inpatient and outpatient services ($ millions) (required)]],"")</f>
        <v/>
      </c>
    </row>
    <row r="3084" spans="1:9">
      <c r="A3084" s="332"/>
      <c r="B3084" s="332"/>
      <c r="C3084" s="332"/>
      <c r="D3084" s="332"/>
      <c r="E3084" s="332"/>
      <c r="F3084" s="333"/>
      <c r="G3084" s="334"/>
      <c r="H3084" s="334"/>
      <c r="I3084" s="389" t="str">
        <f>IFERROR(Table2[[#This Row],[Total private allowed amount for facility inpatient and outpatient services ($ millions) (required)]]/Table2[[#This Row],[Simulated Medicare allowed amount for facility inpatient and outpatient services ($ millions) (required)]],"")</f>
        <v/>
      </c>
    </row>
    <row r="3085" spans="1:9">
      <c r="A3085" s="332"/>
      <c r="B3085" s="332"/>
      <c r="C3085" s="332"/>
      <c r="D3085" s="332"/>
      <c r="E3085" s="332"/>
      <c r="F3085" s="333"/>
      <c r="G3085" s="334"/>
      <c r="H3085" s="334"/>
      <c r="I3085" s="389" t="str">
        <f>IFERROR(Table2[[#This Row],[Total private allowed amount for facility inpatient and outpatient services ($ millions) (required)]]/Table2[[#This Row],[Simulated Medicare allowed amount for facility inpatient and outpatient services ($ millions) (required)]],"")</f>
        <v/>
      </c>
    </row>
    <row r="3086" spans="1:9">
      <c r="A3086" s="332"/>
      <c r="B3086" s="332"/>
      <c r="C3086" s="332"/>
      <c r="D3086" s="332"/>
      <c r="E3086" s="332"/>
      <c r="F3086" s="333"/>
      <c r="G3086" s="335"/>
      <c r="H3086" s="334"/>
      <c r="I3086" s="389" t="str">
        <f>IFERROR(Table2[[#This Row],[Total private allowed amount for facility inpatient and outpatient services ($ millions) (required)]]/Table2[[#This Row],[Simulated Medicare allowed amount for facility inpatient and outpatient services ($ millions) (required)]],"")</f>
        <v/>
      </c>
    </row>
    <row r="3087" spans="1:9">
      <c r="A3087" s="332"/>
      <c r="B3087" s="332"/>
      <c r="C3087" s="332"/>
      <c r="D3087" s="332"/>
      <c r="E3087" s="332"/>
      <c r="F3087" s="333"/>
      <c r="G3087" s="334"/>
      <c r="H3087" s="334"/>
      <c r="I3087" s="389" t="str">
        <f>IFERROR(Table2[[#This Row],[Total private allowed amount for facility inpatient and outpatient services ($ millions) (required)]]/Table2[[#This Row],[Simulated Medicare allowed amount for facility inpatient and outpatient services ($ millions) (required)]],"")</f>
        <v/>
      </c>
    </row>
    <row r="3088" spans="1:9">
      <c r="A3088" s="332"/>
      <c r="B3088" s="332"/>
      <c r="C3088" s="332"/>
      <c r="D3088" s="332"/>
      <c r="E3088" s="332"/>
      <c r="F3088" s="333"/>
      <c r="G3088" s="334"/>
      <c r="H3088" s="334"/>
      <c r="I3088" s="389" t="str">
        <f>IFERROR(Table2[[#This Row],[Total private allowed amount for facility inpatient and outpatient services ($ millions) (required)]]/Table2[[#This Row],[Simulated Medicare allowed amount for facility inpatient and outpatient services ($ millions) (required)]],"")</f>
        <v/>
      </c>
    </row>
    <row r="3089" spans="1:9">
      <c r="A3089" s="332"/>
      <c r="B3089" s="332"/>
      <c r="C3089" s="332"/>
      <c r="D3089" s="332"/>
      <c r="E3089" s="332"/>
      <c r="F3089" s="333"/>
      <c r="G3089" s="334"/>
      <c r="H3089" s="335"/>
      <c r="I3089" s="389" t="str">
        <f>IFERROR(Table2[[#This Row],[Total private allowed amount for facility inpatient and outpatient services ($ millions) (required)]]/Table2[[#This Row],[Simulated Medicare allowed amount for facility inpatient and outpatient services ($ millions) (required)]],"")</f>
        <v/>
      </c>
    </row>
    <row r="3090" spans="1:9">
      <c r="A3090" s="332"/>
      <c r="B3090" s="332"/>
      <c r="C3090" s="332"/>
      <c r="D3090" s="332"/>
      <c r="E3090" s="332"/>
      <c r="F3090" s="333"/>
      <c r="G3090" s="334"/>
      <c r="H3090" s="334"/>
      <c r="I3090" s="389" t="str">
        <f>IFERROR(Table2[[#This Row],[Total private allowed amount for facility inpatient and outpatient services ($ millions) (required)]]/Table2[[#This Row],[Simulated Medicare allowed amount for facility inpatient and outpatient services ($ millions) (required)]],"")</f>
        <v/>
      </c>
    </row>
    <row r="3091" spans="1:9">
      <c r="A3091" s="332"/>
      <c r="B3091" s="332"/>
      <c r="C3091" s="332"/>
      <c r="D3091" s="332"/>
      <c r="E3091" s="332"/>
      <c r="F3091" s="333"/>
      <c r="G3091" s="334"/>
      <c r="H3091" s="334"/>
      <c r="I3091" s="389" t="str">
        <f>IFERROR(Table2[[#This Row],[Total private allowed amount for facility inpatient and outpatient services ($ millions) (required)]]/Table2[[#This Row],[Simulated Medicare allowed amount for facility inpatient and outpatient services ($ millions) (required)]],"")</f>
        <v/>
      </c>
    </row>
    <row r="3092" spans="1:9">
      <c r="A3092" s="332"/>
      <c r="B3092" s="332"/>
      <c r="C3092" s="332"/>
      <c r="D3092" s="332"/>
      <c r="E3092" s="332"/>
      <c r="F3092" s="333"/>
      <c r="G3092" s="334"/>
      <c r="H3092" s="334"/>
      <c r="I3092" s="389" t="str">
        <f>IFERROR(Table2[[#This Row],[Total private allowed amount for facility inpatient and outpatient services ($ millions) (required)]]/Table2[[#This Row],[Simulated Medicare allowed amount for facility inpatient and outpatient services ($ millions) (required)]],"")</f>
        <v/>
      </c>
    </row>
    <row r="3093" spans="1:9">
      <c r="A3093" s="332"/>
      <c r="B3093" s="332"/>
      <c r="C3093" s="332"/>
      <c r="D3093" s="332"/>
      <c r="E3093" s="332"/>
      <c r="F3093" s="333"/>
      <c r="G3093" s="334"/>
      <c r="H3093" s="334"/>
      <c r="I3093" s="389" t="str">
        <f>IFERROR(Table2[[#This Row],[Total private allowed amount for facility inpatient and outpatient services ($ millions) (required)]]/Table2[[#This Row],[Simulated Medicare allowed amount for facility inpatient and outpatient services ($ millions) (required)]],"")</f>
        <v/>
      </c>
    </row>
    <row r="3094" spans="1:9">
      <c r="A3094" s="332"/>
      <c r="B3094" s="332"/>
      <c r="C3094" s="332"/>
      <c r="D3094" s="332"/>
      <c r="E3094" s="332"/>
      <c r="F3094" s="333"/>
      <c r="G3094" s="334"/>
      <c r="H3094" s="334"/>
      <c r="I3094" s="389" t="str">
        <f>IFERROR(Table2[[#This Row],[Total private allowed amount for facility inpatient and outpatient services ($ millions) (required)]]/Table2[[#This Row],[Simulated Medicare allowed amount for facility inpatient and outpatient services ($ millions) (required)]],"")</f>
        <v/>
      </c>
    </row>
    <row r="3095" spans="1:9">
      <c r="A3095" s="332"/>
      <c r="B3095" s="332"/>
      <c r="C3095" s="332"/>
      <c r="D3095" s="332"/>
      <c r="E3095" s="332"/>
      <c r="F3095" s="333"/>
      <c r="G3095" s="334"/>
      <c r="H3095" s="334"/>
      <c r="I3095" s="389" t="str">
        <f>IFERROR(Table2[[#This Row],[Total private allowed amount for facility inpatient and outpatient services ($ millions) (required)]]/Table2[[#This Row],[Simulated Medicare allowed amount for facility inpatient and outpatient services ($ millions) (required)]],"")</f>
        <v/>
      </c>
    </row>
    <row r="3096" spans="1:9">
      <c r="A3096" s="332"/>
      <c r="B3096" s="332"/>
      <c r="C3096" s="332"/>
      <c r="D3096" s="332"/>
      <c r="E3096" s="332"/>
      <c r="F3096" s="333"/>
      <c r="G3096" s="334"/>
      <c r="H3096" s="334"/>
      <c r="I3096" s="389" t="str">
        <f>IFERROR(Table2[[#This Row],[Total private allowed amount for facility inpatient and outpatient services ($ millions) (required)]]/Table2[[#This Row],[Simulated Medicare allowed amount for facility inpatient and outpatient services ($ millions) (required)]],"")</f>
        <v/>
      </c>
    </row>
    <row r="3097" spans="1:9">
      <c r="A3097" s="332"/>
      <c r="B3097" s="332"/>
      <c r="C3097" s="332"/>
      <c r="D3097" s="332"/>
      <c r="E3097" s="332"/>
      <c r="F3097" s="333"/>
      <c r="G3097" s="334"/>
      <c r="H3097" s="334"/>
      <c r="I3097" s="389" t="str">
        <f>IFERROR(Table2[[#This Row],[Total private allowed amount for facility inpatient and outpatient services ($ millions) (required)]]/Table2[[#This Row],[Simulated Medicare allowed amount for facility inpatient and outpatient services ($ millions) (required)]],"")</f>
        <v/>
      </c>
    </row>
    <row r="3098" spans="1:9">
      <c r="A3098" s="332"/>
      <c r="B3098" s="332"/>
      <c r="C3098" s="332"/>
      <c r="D3098" s="332"/>
      <c r="E3098" s="332"/>
      <c r="F3098" s="333"/>
      <c r="G3098" s="334"/>
      <c r="H3098" s="334"/>
      <c r="I3098" s="389" t="str">
        <f>IFERROR(Table2[[#This Row],[Total private allowed amount for facility inpatient and outpatient services ($ millions) (required)]]/Table2[[#This Row],[Simulated Medicare allowed amount for facility inpatient and outpatient services ($ millions) (required)]],"")</f>
        <v/>
      </c>
    </row>
    <row r="3099" spans="1:9">
      <c r="A3099" s="332"/>
      <c r="B3099" s="332"/>
      <c r="C3099" s="332"/>
      <c r="D3099" s="332"/>
      <c r="E3099" s="332"/>
      <c r="F3099" s="333"/>
      <c r="G3099" s="334"/>
      <c r="H3099" s="334"/>
      <c r="I3099" s="389" t="str">
        <f>IFERROR(Table2[[#This Row],[Total private allowed amount for facility inpatient and outpatient services ($ millions) (required)]]/Table2[[#This Row],[Simulated Medicare allowed amount for facility inpatient and outpatient services ($ millions) (required)]],"")</f>
        <v/>
      </c>
    </row>
    <row r="3100" spans="1:9">
      <c r="A3100" s="332"/>
      <c r="B3100" s="332"/>
      <c r="C3100" s="332"/>
      <c r="D3100" s="332"/>
      <c r="E3100" s="332"/>
      <c r="F3100" s="333"/>
      <c r="G3100" s="334"/>
      <c r="H3100" s="334"/>
      <c r="I3100" s="389" t="str">
        <f>IFERROR(Table2[[#This Row],[Total private allowed amount for facility inpatient and outpatient services ($ millions) (required)]]/Table2[[#This Row],[Simulated Medicare allowed amount for facility inpatient and outpatient services ($ millions) (required)]],"")</f>
        <v/>
      </c>
    </row>
    <row r="3101" spans="1:9">
      <c r="A3101" s="332"/>
      <c r="B3101" s="332"/>
      <c r="C3101" s="332"/>
      <c r="D3101" s="332"/>
      <c r="E3101" s="332"/>
      <c r="F3101" s="333"/>
      <c r="G3101" s="334"/>
      <c r="H3101" s="334"/>
      <c r="I3101" s="389" t="str">
        <f>IFERROR(Table2[[#This Row],[Total private allowed amount for facility inpatient and outpatient services ($ millions) (required)]]/Table2[[#This Row],[Simulated Medicare allowed amount for facility inpatient and outpatient services ($ millions) (required)]],"")</f>
        <v/>
      </c>
    </row>
    <row r="3102" spans="1:9">
      <c r="A3102" s="332"/>
      <c r="B3102" s="332"/>
      <c r="C3102" s="332"/>
      <c r="D3102" s="332"/>
      <c r="E3102" s="332"/>
      <c r="F3102" s="333"/>
      <c r="G3102" s="335"/>
      <c r="H3102" s="335"/>
      <c r="I3102" s="389" t="str">
        <f>IFERROR(Table2[[#This Row],[Total private allowed amount for facility inpatient and outpatient services ($ millions) (required)]]/Table2[[#This Row],[Simulated Medicare allowed amount for facility inpatient and outpatient services ($ millions) (required)]],"")</f>
        <v/>
      </c>
    </row>
    <row r="3103" spans="1:9">
      <c r="A3103" s="332"/>
      <c r="B3103" s="332"/>
      <c r="C3103" s="332"/>
      <c r="D3103" s="332"/>
      <c r="E3103" s="332"/>
      <c r="F3103" s="333"/>
      <c r="G3103" s="334"/>
      <c r="H3103" s="334"/>
      <c r="I3103" s="389" t="str">
        <f>IFERROR(Table2[[#This Row],[Total private allowed amount for facility inpatient and outpatient services ($ millions) (required)]]/Table2[[#This Row],[Simulated Medicare allowed amount for facility inpatient and outpatient services ($ millions) (required)]],"")</f>
        <v/>
      </c>
    </row>
    <row r="3104" spans="1:9">
      <c r="A3104" s="332"/>
      <c r="B3104" s="332"/>
      <c r="C3104" s="332"/>
      <c r="D3104" s="332"/>
      <c r="E3104" s="332"/>
      <c r="F3104" s="333"/>
      <c r="G3104" s="334"/>
      <c r="H3104" s="334"/>
      <c r="I3104" s="389" t="str">
        <f>IFERROR(Table2[[#This Row],[Total private allowed amount for facility inpatient and outpatient services ($ millions) (required)]]/Table2[[#This Row],[Simulated Medicare allowed amount for facility inpatient and outpatient services ($ millions) (required)]],"")</f>
        <v/>
      </c>
    </row>
    <row r="3105" spans="1:9">
      <c r="A3105" s="332"/>
      <c r="B3105" s="332"/>
      <c r="C3105" s="332"/>
      <c r="D3105" s="332"/>
      <c r="E3105" s="332"/>
      <c r="F3105" s="333"/>
      <c r="G3105" s="335"/>
      <c r="H3105" s="335"/>
      <c r="I3105" s="389" t="str">
        <f>IFERROR(Table2[[#This Row],[Total private allowed amount for facility inpatient and outpatient services ($ millions) (required)]]/Table2[[#This Row],[Simulated Medicare allowed amount for facility inpatient and outpatient services ($ millions) (required)]],"")</f>
        <v/>
      </c>
    </row>
    <row r="3106" spans="1:9">
      <c r="A3106" s="332"/>
      <c r="B3106" s="332"/>
      <c r="C3106" s="332"/>
      <c r="D3106" s="332"/>
      <c r="E3106" s="332"/>
      <c r="F3106" s="333"/>
      <c r="G3106" s="334"/>
      <c r="H3106" s="334"/>
      <c r="I3106" s="389" t="str">
        <f>IFERROR(Table2[[#This Row],[Total private allowed amount for facility inpatient and outpatient services ($ millions) (required)]]/Table2[[#This Row],[Simulated Medicare allowed amount for facility inpatient and outpatient services ($ millions) (required)]],"")</f>
        <v/>
      </c>
    </row>
    <row r="3107" spans="1:9">
      <c r="A3107" s="332"/>
      <c r="B3107" s="332"/>
      <c r="C3107" s="332"/>
      <c r="D3107" s="332"/>
      <c r="E3107" s="332"/>
      <c r="F3107" s="333"/>
      <c r="G3107" s="334"/>
      <c r="H3107" s="334"/>
      <c r="I3107" s="389" t="str">
        <f>IFERROR(Table2[[#This Row],[Total private allowed amount for facility inpatient and outpatient services ($ millions) (required)]]/Table2[[#This Row],[Simulated Medicare allowed amount for facility inpatient and outpatient services ($ millions) (required)]],"")</f>
        <v/>
      </c>
    </row>
    <row r="3108" spans="1:9">
      <c r="A3108" s="332"/>
      <c r="B3108" s="332"/>
      <c r="C3108" s="332"/>
      <c r="D3108" s="332"/>
      <c r="E3108" s="332"/>
      <c r="F3108" s="333"/>
      <c r="G3108" s="334"/>
      <c r="H3108" s="334"/>
      <c r="I3108" s="389" t="str">
        <f>IFERROR(Table2[[#This Row],[Total private allowed amount for facility inpatient and outpatient services ($ millions) (required)]]/Table2[[#This Row],[Simulated Medicare allowed amount for facility inpatient and outpatient services ($ millions) (required)]],"")</f>
        <v/>
      </c>
    </row>
    <row r="3109" spans="1:9">
      <c r="A3109" s="332"/>
      <c r="B3109" s="332"/>
      <c r="C3109" s="332"/>
      <c r="D3109" s="332"/>
      <c r="E3109" s="332"/>
      <c r="F3109" s="333"/>
      <c r="G3109" s="334"/>
      <c r="H3109" s="334"/>
      <c r="I3109" s="389" t="str">
        <f>IFERROR(Table2[[#This Row],[Total private allowed amount for facility inpatient and outpatient services ($ millions) (required)]]/Table2[[#This Row],[Simulated Medicare allowed amount for facility inpatient and outpatient services ($ millions) (required)]],"")</f>
        <v/>
      </c>
    </row>
    <row r="3110" spans="1:9">
      <c r="A3110" s="332"/>
      <c r="B3110" s="332"/>
      <c r="C3110" s="332"/>
      <c r="D3110" s="332"/>
      <c r="E3110" s="332"/>
      <c r="F3110" s="333"/>
      <c r="G3110" s="334"/>
      <c r="H3110" s="334"/>
      <c r="I3110" s="389" t="str">
        <f>IFERROR(Table2[[#This Row],[Total private allowed amount for facility inpatient and outpatient services ($ millions) (required)]]/Table2[[#This Row],[Simulated Medicare allowed amount for facility inpatient and outpatient services ($ millions) (required)]],"")</f>
        <v/>
      </c>
    </row>
    <row r="3111" spans="1:9">
      <c r="A3111" s="332"/>
      <c r="B3111" s="332"/>
      <c r="C3111" s="332"/>
      <c r="D3111" s="332"/>
      <c r="E3111" s="332"/>
      <c r="F3111" s="333"/>
      <c r="G3111" s="334"/>
      <c r="H3111" s="334"/>
      <c r="I3111" s="389" t="str">
        <f>IFERROR(Table2[[#This Row],[Total private allowed amount for facility inpatient and outpatient services ($ millions) (required)]]/Table2[[#This Row],[Simulated Medicare allowed amount for facility inpatient and outpatient services ($ millions) (required)]],"")</f>
        <v/>
      </c>
    </row>
    <row r="3112" spans="1:9">
      <c r="A3112" s="332"/>
      <c r="B3112" s="332"/>
      <c r="C3112" s="332"/>
      <c r="D3112" s="332"/>
      <c r="E3112" s="332"/>
      <c r="F3112" s="333"/>
      <c r="G3112" s="334"/>
      <c r="H3112" s="334"/>
      <c r="I3112" s="389" t="str">
        <f>IFERROR(Table2[[#This Row],[Total private allowed amount for facility inpatient and outpatient services ($ millions) (required)]]/Table2[[#This Row],[Simulated Medicare allowed amount for facility inpatient and outpatient services ($ millions) (required)]],"")</f>
        <v/>
      </c>
    </row>
    <row r="3113" spans="1:9">
      <c r="A3113" s="332"/>
      <c r="B3113" s="332"/>
      <c r="C3113" s="332"/>
      <c r="D3113" s="332"/>
      <c r="E3113" s="332"/>
      <c r="F3113" s="333"/>
      <c r="G3113" s="334"/>
      <c r="H3113" s="335"/>
      <c r="I3113" s="389" t="str">
        <f>IFERROR(Table2[[#This Row],[Total private allowed amount for facility inpatient and outpatient services ($ millions) (required)]]/Table2[[#This Row],[Simulated Medicare allowed amount for facility inpatient and outpatient services ($ millions) (required)]],"")</f>
        <v/>
      </c>
    </row>
    <row r="3114" spans="1:9">
      <c r="A3114" s="332"/>
      <c r="B3114" s="332"/>
      <c r="C3114" s="332"/>
      <c r="D3114" s="332"/>
      <c r="E3114" s="332"/>
      <c r="F3114" s="333"/>
      <c r="G3114" s="335"/>
      <c r="H3114" s="334"/>
      <c r="I3114" s="389" t="str">
        <f>IFERROR(Table2[[#This Row],[Total private allowed amount for facility inpatient and outpatient services ($ millions) (required)]]/Table2[[#This Row],[Simulated Medicare allowed amount for facility inpatient and outpatient services ($ millions) (required)]],"")</f>
        <v/>
      </c>
    </row>
    <row r="3115" spans="1:9">
      <c r="A3115" s="332"/>
      <c r="B3115" s="332"/>
      <c r="C3115" s="332"/>
      <c r="D3115" s="332"/>
      <c r="E3115" s="332"/>
      <c r="F3115" s="333"/>
      <c r="G3115" s="336"/>
      <c r="H3115" s="336"/>
      <c r="I3115" s="389" t="str">
        <f>IFERROR(Table2[[#This Row],[Total private allowed amount for facility inpatient and outpatient services ($ millions) (required)]]/Table2[[#This Row],[Simulated Medicare allowed amount for facility inpatient and outpatient services ($ millions) (required)]],"")</f>
        <v/>
      </c>
    </row>
    <row r="3116" spans="1:9">
      <c r="A3116" s="332"/>
      <c r="B3116" s="332"/>
      <c r="C3116" s="332"/>
      <c r="D3116" s="332"/>
      <c r="E3116" s="332"/>
      <c r="F3116" s="333"/>
      <c r="G3116" s="334"/>
      <c r="H3116" s="334"/>
      <c r="I3116" s="389" t="str">
        <f>IFERROR(Table2[[#This Row],[Total private allowed amount for facility inpatient and outpatient services ($ millions) (required)]]/Table2[[#This Row],[Simulated Medicare allowed amount for facility inpatient and outpatient services ($ millions) (required)]],"")</f>
        <v/>
      </c>
    </row>
    <row r="3117" spans="1:9">
      <c r="A3117" s="332"/>
      <c r="B3117" s="332"/>
      <c r="C3117" s="332"/>
      <c r="D3117" s="332"/>
      <c r="E3117" s="332"/>
      <c r="F3117" s="333"/>
      <c r="G3117" s="334"/>
      <c r="H3117" s="335"/>
      <c r="I3117" s="389" t="str">
        <f>IFERROR(Table2[[#This Row],[Total private allowed amount for facility inpatient and outpatient services ($ millions) (required)]]/Table2[[#This Row],[Simulated Medicare allowed amount for facility inpatient and outpatient services ($ millions) (required)]],"")</f>
        <v/>
      </c>
    </row>
    <row r="3118" spans="1:9">
      <c r="A3118" s="332"/>
      <c r="B3118" s="332"/>
      <c r="C3118" s="332"/>
      <c r="D3118" s="332"/>
      <c r="E3118" s="332"/>
      <c r="F3118" s="333"/>
      <c r="G3118" s="334"/>
      <c r="H3118" s="334"/>
      <c r="I3118" s="389" t="str">
        <f>IFERROR(Table2[[#This Row],[Total private allowed amount for facility inpatient and outpatient services ($ millions) (required)]]/Table2[[#This Row],[Simulated Medicare allowed amount for facility inpatient and outpatient services ($ millions) (required)]],"")</f>
        <v/>
      </c>
    </row>
    <row r="3119" spans="1:9">
      <c r="A3119" s="332"/>
      <c r="B3119" s="332"/>
      <c r="C3119" s="332"/>
      <c r="D3119" s="332"/>
      <c r="E3119" s="332"/>
      <c r="F3119" s="333"/>
      <c r="G3119" s="334"/>
      <c r="H3119" s="334"/>
      <c r="I3119" s="389" t="str">
        <f>IFERROR(Table2[[#This Row],[Total private allowed amount for facility inpatient and outpatient services ($ millions) (required)]]/Table2[[#This Row],[Simulated Medicare allowed amount for facility inpatient and outpatient services ($ millions) (required)]],"")</f>
        <v/>
      </c>
    </row>
    <row r="3120" spans="1:9">
      <c r="A3120" s="332"/>
      <c r="B3120" s="332"/>
      <c r="C3120" s="332"/>
      <c r="D3120" s="332"/>
      <c r="E3120" s="332"/>
      <c r="F3120" s="333"/>
      <c r="G3120" s="334"/>
      <c r="H3120" s="334"/>
      <c r="I3120" s="389" t="str">
        <f>IFERROR(Table2[[#This Row],[Total private allowed amount for facility inpatient and outpatient services ($ millions) (required)]]/Table2[[#This Row],[Simulated Medicare allowed amount for facility inpatient and outpatient services ($ millions) (required)]],"")</f>
        <v/>
      </c>
    </row>
    <row r="3121" spans="1:9">
      <c r="A3121" s="332"/>
      <c r="B3121" s="332"/>
      <c r="C3121" s="332"/>
      <c r="D3121" s="332"/>
      <c r="E3121" s="332"/>
      <c r="F3121" s="333"/>
      <c r="G3121" s="334"/>
      <c r="H3121" s="334"/>
      <c r="I3121" s="389" t="str">
        <f>IFERROR(Table2[[#This Row],[Total private allowed amount for facility inpatient and outpatient services ($ millions) (required)]]/Table2[[#This Row],[Simulated Medicare allowed amount for facility inpatient and outpatient services ($ millions) (required)]],"")</f>
        <v/>
      </c>
    </row>
    <row r="3122" spans="1:9">
      <c r="A3122" s="332"/>
      <c r="B3122" s="332"/>
      <c r="C3122" s="332"/>
      <c r="D3122" s="332"/>
      <c r="E3122" s="332"/>
      <c r="F3122" s="333"/>
      <c r="G3122" s="334"/>
      <c r="H3122" s="334"/>
      <c r="I3122" s="389" t="str">
        <f>IFERROR(Table2[[#This Row],[Total private allowed amount for facility inpatient and outpatient services ($ millions) (required)]]/Table2[[#This Row],[Simulated Medicare allowed amount for facility inpatient and outpatient services ($ millions) (required)]],"")</f>
        <v/>
      </c>
    </row>
    <row r="3123" spans="1:9">
      <c r="A3123" s="332"/>
      <c r="B3123" s="332"/>
      <c r="C3123" s="332"/>
      <c r="D3123" s="332"/>
      <c r="E3123" s="332"/>
      <c r="F3123" s="333"/>
      <c r="G3123" s="334"/>
      <c r="H3123" s="334"/>
      <c r="I3123" s="389" t="str">
        <f>IFERROR(Table2[[#This Row],[Total private allowed amount for facility inpatient and outpatient services ($ millions) (required)]]/Table2[[#This Row],[Simulated Medicare allowed amount for facility inpatient and outpatient services ($ millions) (required)]],"")</f>
        <v/>
      </c>
    </row>
    <row r="3124" spans="1:9">
      <c r="A3124" s="332"/>
      <c r="B3124" s="332"/>
      <c r="C3124" s="332"/>
      <c r="D3124" s="332"/>
      <c r="E3124" s="332"/>
      <c r="F3124" s="333"/>
      <c r="G3124" s="334"/>
      <c r="H3124" s="334"/>
      <c r="I3124" s="389" t="str">
        <f>IFERROR(Table2[[#This Row],[Total private allowed amount for facility inpatient and outpatient services ($ millions) (required)]]/Table2[[#This Row],[Simulated Medicare allowed amount for facility inpatient and outpatient services ($ millions) (required)]],"")</f>
        <v/>
      </c>
    </row>
    <row r="3125" spans="1:9">
      <c r="A3125" s="332"/>
      <c r="B3125" s="332"/>
      <c r="C3125" s="332"/>
      <c r="D3125" s="332"/>
      <c r="E3125" s="332"/>
      <c r="F3125" s="333"/>
      <c r="G3125" s="334"/>
      <c r="H3125" s="334"/>
      <c r="I3125" s="389" t="str">
        <f>IFERROR(Table2[[#This Row],[Total private allowed amount for facility inpatient and outpatient services ($ millions) (required)]]/Table2[[#This Row],[Simulated Medicare allowed amount for facility inpatient and outpatient services ($ millions) (required)]],"")</f>
        <v/>
      </c>
    </row>
    <row r="3126" spans="1:9">
      <c r="A3126" s="332"/>
      <c r="B3126" s="332"/>
      <c r="C3126" s="332"/>
      <c r="D3126" s="332"/>
      <c r="E3126" s="332"/>
      <c r="F3126" s="333"/>
      <c r="G3126" s="335"/>
      <c r="H3126" s="334"/>
      <c r="I3126" s="389" t="str">
        <f>IFERROR(Table2[[#This Row],[Total private allowed amount for facility inpatient and outpatient services ($ millions) (required)]]/Table2[[#This Row],[Simulated Medicare allowed amount for facility inpatient and outpatient services ($ millions) (required)]],"")</f>
        <v/>
      </c>
    </row>
    <row r="3127" spans="1:9">
      <c r="A3127" s="332"/>
      <c r="B3127" s="332"/>
      <c r="C3127" s="332"/>
      <c r="D3127" s="332"/>
      <c r="E3127" s="332"/>
      <c r="F3127" s="333"/>
      <c r="G3127" s="334"/>
      <c r="H3127" s="334"/>
      <c r="I3127" s="389" t="str">
        <f>IFERROR(Table2[[#This Row],[Total private allowed amount for facility inpatient and outpatient services ($ millions) (required)]]/Table2[[#This Row],[Simulated Medicare allowed amount for facility inpatient and outpatient services ($ millions) (required)]],"")</f>
        <v/>
      </c>
    </row>
    <row r="3128" spans="1:9">
      <c r="A3128" s="332"/>
      <c r="B3128" s="332"/>
      <c r="C3128" s="332"/>
      <c r="D3128" s="332"/>
      <c r="E3128" s="332"/>
      <c r="F3128" s="333"/>
      <c r="G3128" s="334"/>
      <c r="H3128" s="334"/>
      <c r="I3128" s="389" t="str">
        <f>IFERROR(Table2[[#This Row],[Total private allowed amount for facility inpatient and outpatient services ($ millions) (required)]]/Table2[[#This Row],[Simulated Medicare allowed amount for facility inpatient and outpatient services ($ millions) (required)]],"")</f>
        <v/>
      </c>
    </row>
    <row r="3129" spans="1:9">
      <c r="A3129" s="332"/>
      <c r="B3129" s="332"/>
      <c r="C3129" s="332"/>
      <c r="D3129" s="332"/>
      <c r="E3129" s="332"/>
      <c r="F3129" s="333"/>
      <c r="G3129" s="334"/>
      <c r="H3129" s="334"/>
      <c r="I3129" s="389" t="str">
        <f>IFERROR(Table2[[#This Row],[Total private allowed amount for facility inpatient and outpatient services ($ millions) (required)]]/Table2[[#This Row],[Simulated Medicare allowed amount for facility inpatient and outpatient services ($ millions) (required)]],"")</f>
        <v/>
      </c>
    </row>
    <row r="3130" spans="1:9">
      <c r="A3130" s="332"/>
      <c r="B3130" s="332"/>
      <c r="C3130" s="332"/>
      <c r="D3130" s="332"/>
      <c r="E3130" s="332"/>
      <c r="F3130" s="333"/>
      <c r="G3130" s="336"/>
      <c r="H3130" s="336"/>
      <c r="I3130" s="389" t="str">
        <f>IFERROR(Table2[[#This Row],[Total private allowed amount for facility inpatient and outpatient services ($ millions) (required)]]/Table2[[#This Row],[Simulated Medicare allowed amount for facility inpatient and outpatient services ($ millions) (required)]],"")</f>
        <v/>
      </c>
    </row>
    <row r="3131" spans="1:9">
      <c r="A3131" s="332"/>
      <c r="B3131" s="332"/>
      <c r="C3131" s="332"/>
      <c r="D3131" s="332"/>
      <c r="E3131" s="332"/>
      <c r="F3131" s="333"/>
      <c r="G3131" s="334"/>
      <c r="H3131" s="335"/>
      <c r="I3131" s="389" t="str">
        <f>IFERROR(Table2[[#This Row],[Total private allowed amount for facility inpatient and outpatient services ($ millions) (required)]]/Table2[[#This Row],[Simulated Medicare allowed amount for facility inpatient and outpatient services ($ millions) (required)]],"")</f>
        <v/>
      </c>
    </row>
    <row r="3132" spans="1:9">
      <c r="A3132" s="332"/>
      <c r="B3132" s="332"/>
      <c r="C3132" s="332"/>
      <c r="D3132" s="332"/>
      <c r="E3132" s="332"/>
      <c r="F3132" s="333"/>
      <c r="G3132" s="334"/>
      <c r="H3132" s="334"/>
      <c r="I3132" s="389" t="str">
        <f>IFERROR(Table2[[#This Row],[Total private allowed amount for facility inpatient and outpatient services ($ millions) (required)]]/Table2[[#This Row],[Simulated Medicare allowed amount for facility inpatient and outpatient services ($ millions) (required)]],"")</f>
        <v/>
      </c>
    </row>
    <row r="3133" spans="1:9">
      <c r="A3133" s="332"/>
      <c r="B3133" s="332"/>
      <c r="C3133" s="332"/>
      <c r="D3133" s="332"/>
      <c r="E3133" s="332"/>
      <c r="F3133" s="333"/>
      <c r="G3133" s="334"/>
      <c r="H3133" s="334"/>
      <c r="I3133" s="389" t="str">
        <f>IFERROR(Table2[[#This Row],[Total private allowed amount for facility inpatient and outpatient services ($ millions) (required)]]/Table2[[#This Row],[Simulated Medicare allowed amount for facility inpatient and outpatient services ($ millions) (required)]],"")</f>
        <v/>
      </c>
    </row>
    <row r="3134" spans="1:9">
      <c r="A3134" s="332"/>
      <c r="B3134" s="332"/>
      <c r="C3134" s="332"/>
      <c r="D3134" s="332"/>
      <c r="E3134" s="332"/>
      <c r="F3134" s="333"/>
      <c r="G3134" s="334"/>
      <c r="H3134" s="334"/>
      <c r="I3134" s="389" t="str">
        <f>IFERROR(Table2[[#This Row],[Total private allowed amount for facility inpatient and outpatient services ($ millions) (required)]]/Table2[[#This Row],[Simulated Medicare allowed amount for facility inpatient and outpatient services ($ millions) (required)]],"")</f>
        <v/>
      </c>
    </row>
    <row r="3135" spans="1:9">
      <c r="A3135" s="332"/>
      <c r="B3135" s="332"/>
      <c r="C3135" s="332"/>
      <c r="D3135" s="332"/>
      <c r="E3135" s="332"/>
      <c r="F3135" s="333"/>
      <c r="G3135" s="334"/>
      <c r="H3135" s="334"/>
      <c r="I3135" s="389" t="str">
        <f>IFERROR(Table2[[#This Row],[Total private allowed amount for facility inpatient and outpatient services ($ millions) (required)]]/Table2[[#This Row],[Simulated Medicare allowed amount for facility inpatient and outpatient services ($ millions) (required)]],"")</f>
        <v/>
      </c>
    </row>
    <row r="3136" spans="1:9">
      <c r="A3136" s="332"/>
      <c r="B3136" s="332"/>
      <c r="C3136" s="332"/>
      <c r="D3136" s="332"/>
      <c r="E3136" s="332"/>
      <c r="F3136" s="333"/>
      <c r="G3136" s="334"/>
      <c r="H3136" s="334"/>
      <c r="I3136" s="389" t="str">
        <f>IFERROR(Table2[[#This Row],[Total private allowed amount for facility inpatient and outpatient services ($ millions) (required)]]/Table2[[#This Row],[Simulated Medicare allowed amount for facility inpatient and outpatient services ($ millions) (required)]],"")</f>
        <v/>
      </c>
    </row>
    <row r="3137" spans="1:9">
      <c r="A3137" s="332"/>
      <c r="B3137" s="332"/>
      <c r="C3137" s="332"/>
      <c r="D3137" s="332"/>
      <c r="E3137" s="332"/>
      <c r="F3137" s="333"/>
      <c r="G3137" s="334"/>
      <c r="H3137" s="334"/>
      <c r="I3137" s="389" t="str">
        <f>IFERROR(Table2[[#This Row],[Total private allowed amount for facility inpatient and outpatient services ($ millions) (required)]]/Table2[[#This Row],[Simulated Medicare allowed amount for facility inpatient and outpatient services ($ millions) (required)]],"")</f>
        <v/>
      </c>
    </row>
    <row r="3138" spans="1:9">
      <c r="A3138" s="332"/>
      <c r="B3138" s="332"/>
      <c r="C3138" s="332"/>
      <c r="D3138" s="332"/>
      <c r="E3138" s="332"/>
      <c r="F3138" s="333"/>
      <c r="G3138" s="334"/>
      <c r="H3138" s="335"/>
      <c r="I3138" s="389" t="str">
        <f>IFERROR(Table2[[#This Row],[Total private allowed amount for facility inpatient and outpatient services ($ millions) (required)]]/Table2[[#This Row],[Simulated Medicare allowed amount for facility inpatient and outpatient services ($ millions) (required)]],"")</f>
        <v/>
      </c>
    </row>
    <row r="3139" spans="1:9">
      <c r="A3139" s="332"/>
      <c r="B3139" s="332"/>
      <c r="C3139" s="332"/>
      <c r="D3139" s="332"/>
      <c r="E3139" s="332"/>
      <c r="F3139" s="333"/>
      <c r="G3139" s="334"/>
      <c r="H3139" s="334"/>
      <c r="I3139" s="389" t="str">
        <f>IFERROR(Table2[[#This Row],[Total private allowed amount for facility inpatient and outpatient services ($ millions) (required)]]/Table2[[#This Row],[Simulated Medicare allowed amount for facility inpatient and outpatient services ($ millions) (required)]],"")</f>
        <v/>
      </c>
    </row>
    <row r="3140" spans="1:9">
      <c r="A3140" s="332"/>
      <c r="B3140" s="332"/>
      <c r="C3140" s="332"/>
      <c r="D3140" s="332"/>
      <c r="E3140" s="332"/>
      <c r="F3140" s="333"/>
      <c r="G3140" s="334"/>
      <c r="H3140" s="334"/>
      <c r="I3140" s="389" t="str">
        <f>IFERROR(Table2[[#This Row],[Total private allowed amount for facility inpatient and outpatient services ($ millions) (required)]]/Table2[[#This Row],[Simulated Medicare allowed amount for facility inpatient and outpatient services ($ millions) (required)]],"")</f>
        <v/>
      </c>
    </row>
    <row r="3141" spans="1:9">
      <c r="A3141" s="332"/>
      <c r="B3141" s="332"/>
      <c r="C3141" s="332"/>
      <c r="D3141" s="332"/>
      <c r="E3141" s="332"/>
      <c r="F3141" s="333"/>
      <c r="G3141" s="334"/>
      <c r="H3141" s="334"/>
      <c r="I3141" s="389" t="str">
        <f>IFERROR(Table2[[#This Row],[Total private allowed amount for facility inpatient and outpatient services ($ millions) (required)]]/Table2[[#This Row],[Simulated Medicare allowed amount for facility inpatient and outpatient services ($ millions) (required)]],"")</f>
        <v/>
      </c>
    </row>
    <row r="3142" spans="1:9">
      <c r="A3142" s="332"/>
      <c r="B3142" s="332"/>
      <c r="C3142" s="332"/>
      <c r="D3142" s="332"/>
      <c r="E3142" s="332"/>
      <c r="F3142" s="333"/>
      <c r="G3142" s="334"/>
      <c r="H3142" s="334"/>
      <c r="I3142" s="389" t="str">
        <f>IFERROR(Table2[[#This Row],[Total private allowed amount for facility inpatient and outpatient services ($ millions) (required)]]/Table2[[#This Row],[Simulated Medicare allowed amount for facility inpatient and outpatient services ($ millions) (required)]],"")</f>
        <v/>
      </c>
    </row>
    <row r="3143" spans="1:9">
      <c r="A3143" s="332"/>
      <c r="B3143" s="332"/>
      <c r="C3143" s="332"/>
      <c r="D3143" s="332"/>
      <c r="E3143" s="332"/>
      <c r="F3143" s="333"/>
      <c r="G3143" s="334"/>
      <c r="H3143" s="334"/>
      <c r="I3143" s="389" t="str">
        <f>IFERROR(Table2[[#This Row],[Total private allowed amount for facility inpatient and outpatient services ($ millions) (required)]]/Table2[[#This Row],[Simulated Medicare allowed amount for facility inpatient and outpatient services ($ millions) (required)]],"")</f>
        <v/>
      </c>
    </row>
    <row r="3144" spans="1:9">
      <c r="A3144" s="332"/>
      <c r="B3144" s="332"/>
      <c r="C3144" s="332"/>
      <c r="D3144" s="332"/>
      <c r="E3144" s="332"/>
      <c r="F3144" s="333"/>
      <c r="G3144" s="334"/>
      <c r="H3144" s="334"/>
      <c r="I3144" s="389" t="str">
        <f>IFERROR(Table2[[#This Row],[Total private allowed amount for facility inpatient and outpatient services ($ millions) (required)]]/Table2[[#This Row],[Simulated Medicare allowed amount for facility inpatient and outpatient services ($ millions) (required)]],"")</f>
        <v/>
      </c>
    </row>
    <row r="3145" spans="1:9">
      <c r="A3145" s="332"/>
      <c r="B3145" s="332"/>
      <c r="C3145" s="332"/>
      <c r="D3145" s="332"/>
      <c r="E3145" s="332"/>
      <c r="F3145" s="333"/>
      <c r="G3145" s="334"/>
      <c r="H3145" s="334"/>
      <c r="I3145" s="389" t="str">
        <f>IFERROR(Table2[[#This Row],[Total private allowed amount for facility inpatient and outpatient services ($ millions) (required)]]/Table2[[#This Row],[Simulated Medicare allowed amount for facility inpatient and outpatient services ($ millions) (required)]],"")</f>
        <v/>
      </c>
    </row>
    <row r="3146" spans="1:9">
      <c r="A3146" s="332"/>
      <c r="B3146" s="332"/>
      <c r="C3146" s="332"/>
      <c r="D3146" s="332"/>
      <c r="E3146" s="332"/>
      <c r="F3146" s="333"/>
      <c r="G3146" s="334"/>
      <c r="H3146" s="334"/>
      <c r="I3146" s="389" t="str">
        <f>IFERROR(Table2[[#This Row],[Total private allowed amount for facility inpatient and outpatient services ($ millions) (required)]]/Table2[[#This Row],[Simulated Medicare allowed amount for facility inpatient and outpatient services ($ millions) (required)]],"")</f>
        <v/>
      </c>
    </row>
    <row r="3147" spans="1:9">
      <c r="A3147" s="332"/>
      <c r="B3147" s="332"/>
      <c r="C3147" s="332"/>
      <c r="D3147" s="332"/>
      <c r="E3147" s="332"/>
      <c r="F3147" s="333"/>
      <c r="G3147" s="334"/>
      <c r="H3147" s="334"/>
      <c r="I3147" s="389" t="str">
        <f>IFERROR(Table2[[#This Row],[Total private allowed amount for facility inpatient and outpatient services ($ millions) (required)]]/Table2[[#This Row],[Simulated Medicare allowed amount for facility inpatient and outpatient services ($ millions) (required)]],"")</f>
        <v/>
      </c>
    </row>
    <row r="3148" spans="1:9">
      <c r="A3148" s="332"/>
      <c r="B3148" s="332"/>
      <c r="C3148" s="332"/>
      <c r="D3148" s="332"/>
      <c r="E3148" s="332"/>
      <c r="F3148" s="333"/>
      <c r="G3148" s="334"/>
      <c r="H3148" s="334"/>
      <c r="I3148" s="389" t="str">
        <f>IFERROR(Table2[[#This Row],[Total private allowed amount for facility inpatient and outpatient services ($ millions) (required)]]/Table2[[#This Row],[Simulated Medicare allowed amount for facility inpatient and outpatient services ($ millions) (required)]],"")</f>
        <v/>
      </c>
    </row>
    <row r="3149" spans="1:9">
      <c r="A3149" s="332"/>
      <c r="B3149" s="332"/>
      <c r="C3149" s="332"/>
      <c r="D3149" s="332"/>
      <c r="E3149" s="332"/>
      <c r="F3149" s="333"/>
      <c r="G3149" s="334"/>
      <c r="H3149" s="334"/>
      <c r="I3149" s="389" t="str">
        <f>IFERROR(Table2[[#This Row],[Total private allowed amount for facility inpatient and outpatient services ($ millions) (required)]]/Table2[[#This Row],[Simulated Medicare allowed amount for facility inpatient and outpatient services ($ millions) (required)]],"")</f>
        <v/>
      </c>
    </row>
    <row r="3150" spans="1:9">
      <c r="A3150" s="332"/>
      <c r="B3150" s="332"/>
      <c r="C3150" s="332"/>
      <c r="D3150" s="332"/>
      <c r="E3150" s="332"/>
      <c r="F3150" s="333"/>
      <c r="G3150" s="334"/>
      <c r="H3150" s="334"/>
      <c r="I3150" s="389" t="str">
        <f>IFERROR(Table2[[#This Row],[Total private allowed amount for facility inpatient and outpatient services ($ millions) (required)]]/Table2[[#This Row],[Simulated Medicare allowed amount for facility inpatient and outpatient services ($ millions) (required)]],"")</f>
        <v/>
      </c>
    </row>
    <row r="3151" spans="1:9">
      <c r="A3151" s="332"/>
      <c r="B3151" s="332"/>
      <c r="C3151" s="332"/>
      <c r="D3151" s="332"/>
      <c r="E3151" s="332"/>
      <c r="F3151" s="333"/>
      <c r="G3151" s="335"/>
      <c r="H3151" s="334"/>
      <c r="I3151" s="389" t="str">
        <f>IFERROR(Table2[[#This Row],[Total private allowed amount for facility inpatient and outpatient services ($ millions) (required)]]/Table2[[#This Row],[Simulated Medicare allowed amount for facility inpatient and outpatient services ($ millions) (required)]],"")</f>
        <v/>
      </c>
    </row>
    <row r="3152" spans="1:9">
      <c r="A3152" s="332"/>
      <c r="B3152" s="332"/>
      <c r="C3152" s="332"/>
      <c r="D3152" s="332"/>
      <c r="E3152" s="332"/>
      <c r="F3152" s="333"/>
      <c r="G3152" s="336"/>
      <c r="H3152" s="336"/>
      <c r="I3152" s="389" t="str">
        <f>IFERROR(Table2[[#This Row],[Total private allowed amount for facility inpatient and outpatient services ($ millions) (required)]]/Table2[[#This Row],[Simulated Medicare allowed amount for facility inpatient and outpatient services ($ millions) (required)]],"")</f>
        <v/>
      </c>
    </row>
    <row r="3153" spans="1:9">
      <c r="A3153" s="332"/>
      <c r="B3153" s="332"/>
      <c r="C3153" s="332"/>
      <c r="D3153" s="332"/>
      <c r="E3153" s="332"/>
      <c r="F3153" s="333"/>
      <c r="G3153" s="334"/>
      <c r="H3153" s="334"/>
      <c r="I3153" s="389" t="str">
        <f>IFERROR(Table2[[#This Row],[Total private allowed amount for facility inpatient and outpatient services ($ millions) (required)]]/Table2[[#This Row],[Simulated Medicare allowed amount for facility inpatient and outpatient services ($ millions) (required)]],"")</f>
        <v/>
      </c>
    </row>
    <row r="3154" spans="1:9">
      <c r="A3154" s="332"/>
      <c r="B3154" s="332"/>
      <c r="C3154" s="332"/>
      <c r="D3154" s="332"/>
      <c r="E3154" s="332"/>
      <c r="F3154" s="333"/>
      <c r="G3154" s="334"/>
      <c r="H3154" s="334"/>
      <c r="I3154" s="389" t="str">
        <f>IFERROR(Table2[[#This Row],[Total private allowed amount for facility inpatient and outpatient services ($ millions) (required)]]/Table2[[#This Row],[Simulated Medicare allowed amount for facility inpatient and outpatient services ($ millions) (required)]],"")</f>
        <v/>
      </c>
    </row>
    <row r="3155" spans="1:9">
      <c r="A3155" s="332"/>
      <c r="B3155" s="332"/>
      <c r="C3155" s="332"/>
      <c r="D3155" s="332"/>
      <c r="E3155" s="332"/>
      <c r="F3155" s="333"/>
      <c r="G3155" s="334"/>
      <c r="H3155" s="334"/>
      <c r="I3155" s="389" t="str">
        <f>IFERROR(Table2[[#This Row],[Total private allowed amount for facility inpatient and outpatient services ($ millions) (required)]]/Table2[[#This Row],[Simulated Medicare allowed amount for facility inpatient and outpatient services ($ millions) (required)]],"")</f>
        <v/>
      </c>
    </row>
    <row r="3156" spans="1:9">
      <c r="A3156" s="332"/>
      <c r="B3156" s="332"/>
      <c r="C3156" s="332"/>
      <c r="D3156" s="332"/>
      <c r="E3156" s="332"/>
      <c r="F3156" s="333"/>
      <c r="G3156" s="334"/>
      <c r="H3156" s="334"/>
      <c r="I3156" s="389" t="str">
        <f>IFERROR(Table2[[#This Row],[Total private allowed amount for facility inpatient and outpatient services ($ millions) (required)]]/Table2[[#This Row],[Simulated Medicare allowed amount for facility inpatient and outpatient services ($ millions) (required)]],"")</f>
        <v/>
      </c>
    </row>
    <row r="3157" spans="1:9">
      <c r="A3157" s="332"/>
      <c r="B3157" s="332"/>
      <c r="C3157" s="332"/>
      <c r="D3157" s="332"/>
      <c r="E3157" s="332"/>
      <c r="F3157" s="333"/>
      <c r="G3157" s="334"/>
      <c r="H3157" s="334"/>
      <c r="I3157" s="389" t="str">
        <f>IFERROR(Table2[[#This Row],[Total private allowed amount for facility inpatient and outpatient services ($ millions) (required)]]/Table2[[#This Row],[Simulated Medicare allowed amount for facility inpatient and outpatient services ($ millions) (required)]],"")</f>
        <v/>
      </c>
    </row>
    <row r="3158" spans="1:9">
      <c r="A3158" s="332"/>
      <c r="B3158" s="332"/>
      <c r="C3158" s="332"/>
      <c r="D3158" s="332"/>
      <c r="E3158" s="332"/>
      <c r="F3158" s="333"/>
      <c r="G3158" s="334"/>
      <c r="H3158" s="334"/>
      <c r="I3158" s="389" t="str">
        <f>IFERROR(Table2[[#This Row],[Total private allowed amount for facility inpatient and outpatient services ($ millions) (required)]]/Table2[[#This Row],[Simulated Medicare allowed amount for facility inpatient and outpatient services ($ millions) (required)]],"")</f>
        <v/>
      </c>
    </row>
    <row r="3159" spans="1:9">
      <c r="A3159" s="332"/>
      <c r="B3159" s="332"/>
      <c r="C3159" s="332"/>
      <c r="D3159" s="332"/>
      <c r="E3159" s="332"/>
      <c r="F3159" s="333"/>
      <c r="G3159" s="334"/>
      <c r="H3159" s="334"/>
      <c r="I3159" s="389" t="str">
        <f>IFERROR(Table2[[#This Row],[Total private allowed amount for facility inpatient and outpatient services ($ millions) (required)]]/Table2[[#This Row],[Simulated Medicare allowed amount for facility inpatient and outpatient services ($ millions) (required)]],"")</f>
        <v/>
      </c>
    </row>
    <row r="3160" spans="1:9">
      <c r="A3160" s="332"/>
      <c r="B3160" s="332"/>
      <c r="C3160" s="332"/>
      <c r="D3160" s="332"/>
      <c r="E3160" s="332"/>
      <c r="F3160" s="333"/>
      <c r="G3160" s="334"/>
      <c r="H3160" s="334"/>
      <c r="I3160" s="389" t="str">
        <f>IFERROR(Table2[[#This Row],[Total private allowed amount for facility inpatient and outpatient services ($ millions) (required)]]/Table2[[#This Row],[Simulated Medicare allowed amount for facility inpatient and outpatient services ($ millions) (required)]],"")</f>
        <v/>
      </c>
    </row>
    <row r="3161" spans="1:9">
      <c r="A3161" s="332"/>
      <c r="B3161" s="332"/>
      <c r="C3161" s="332"/>
      <c r="D3161" s="332"/>
      <c r="E3161" s="332"/>
      <c r="F3161" s="333"/>
      <c r="G3161" s="334"/>
      <c r="H3161" s="334"/>
      <c r="I3161" s="389" t="str">
        <f>IFERROR(Table2[[#This Row],[Total private allowed amount for facility inpatient and outpatient services ($ millions) (required)]]/Table2[[#This Row],[Simulated Medicare allowed amount for facility inpatient and outpatient services ($ millions) (required)]],"")</f>
        <v/>
      </c>
    </row>
    <row r="3162" spans="1:9">
      <c r="A3162" s="332"/>
      <c r="B3162" s="332"/>
      <c r="C3162" s="332"/>
      <c r="D3162" s="332"/>
      <c r="E3162" s="332"/>
      <c r="F3162" s="333"/>
      <c r="G3162" s="335"/>
      <c r="H3162" s="334"/>
      <c r="I3162" s="389" t="str">
        <f>IFERROR(Table2[[#This Row],[Total private allowed amount for facility inpatient and outpatient services ($ millions) (required)]]/Table2[[#This Row],[Simulated Medicare allowed amount for facility inpatient and outpatient services ($ millions) (required)]],"")</f>
        <v/>
      </c>
    </row>
    <row r="3163" spans="1:9" hidden="1">
      <c r="A3163" s="50">
        <v>391300</v>
      </c>
      <c r="B3163" s="50" t="s">
        <v>2218</v>
      </c>
      <c r="C3163" s="50" t="s">
        <v>2219</v>
      </c>
      <c r="D3163" s="50" t="s">
        <v>2220</v>
      </c>
      <c r="E3163" s="50" t="s">
        <v>2221</v>
      </c>
      <c r="F3163" s="51" t="s">
        <v>74</v>
      </c>
      <c r="G3163" s="52" t="s">
        <v>254</v>
      </c>
      <c r="H3163" s="52" t="s">
        <v>254</v>
      </c>
      <c r="I31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64" spans="1:9" hidden="1">
      <c r="A3164" s="50">
        <v>391301</v>
      </c>
      <c r="B3164" s="50" t="s">
        <v>2222</v>
      </c>
      <c r="C3164" s="50" t="s">
        <v>2223</v>
      </c>
      <c r="D3164" s="50" t="s">
        <v>2220</v>
      </c>
      <c r="E3164" s="50" t="s">
        <v>2224</v>
      </c>
      <c r="F3164" s="51" t="s">
        <v>74</v>
      </c>
      <c r="G3164" s="52" t="s">
        <v>254</v>
      </c>
      <c r="H3164" s="52" t="s">
        <v>254</v>
      </c>
      <c r="I31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65" spans="1:9" hidden="1">
      <c r="A3165" s="50">
        <v>391302</v>
      </c>
      <c r="B3165" s="50" t="s">
        <v>2225</v>
      </c>
      <c r="C3165" s="50" t="s">
        <v>2226</v>
      </c>
      <c r="D3165" s="50" t="s">
        <v>2220</v>
      </c>
      <c r="E3165" s="50" t="s">
        <v>856</v>
      </c>
      <c r="F3165" s="51" t="s">
        <v>74</v>
      </c>
      <c r="G3165" s="52" t="s">
        <v>254</v>
      </c>
      <c r="H3165" s="52" t="s">
        <v>254</v>
      </c>
      <c r="I31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66" spans="1:9" hidden="1">
      <c r="A3166" s="50">
        <v>391303</v>
      </c>
      <c r="B3166" s="50" t="s">
        <v>2227</v>
      </c>
      <c r="C3166" s="50" t="s">
        <v>2228</v>
      </c>
      <c r="D3166" s="50" t="s">
        <v>2220</v>
      </c>
      <c r="E3166" s="50" t="s">
        <v>253</v>
      </c>
      <c r="F3166" s="51" t="s">
        <v>74</v>
      </c>
      <c r="G3166" s="52" t="s">
        <v>254</v>
      </c>
      <c r="H3166" s="52" t="s">
        <v>254</v>
      </c>
      <c r="I31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67" spans="1:9" hidden="1">
      <c r="A3167" s="50">
        <v>391304</v>
      </c>
      <c r="B3167" s="50" t="s">
        <v>2229</v>
      </c>
      <c r="C3167" s="50" t="s">
        <v>2230</v>
      </c>
      <c r="D3167" s="50" t="s">
        <v>2220</v>
      </c>
      <c r="E3167" s="50" t="s">
        <v>253</v>
      </c>
      <c r="F3167" s="51" t="s">
        <v>74</v>
      </c>
      <c r="G3167" s="52" t="s">
        <v>254</v>
      </c>
      <c r="H3167" s="52" t="s">
        <v>254</v>
      </c>
      <c r="I31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68" spans="1:9" hidden="1">
      <c r="A3168" s="50">
        <v>391305</v>
      </c>
      <c r="B3168" s="50" t="s">
        <v>2231</v>
      </c>
      <c r="C3168" s="50" t="s">
        <v>1620</v>
      </c>
      <c r="D3168" s="50" t="s">
        <v>2220</v>
      </c>
      <c r="E3168" s="50" t="s">
        <v>2232</v>
      </c>
      <c r="F3168" s="51" t="s">
        <v>74</v>
      </c>
      <c r="G3168" s="52" t="s">
        <v>254</v>
      </c>
      <c r="H3168" s="52" t="s">
        <v>254</v>
      </c>
      <c r="I31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69" spans="1:9" hidden="1">
      <c r="A3169" s="50">
        <v>391306</v>
      </c>
      <c r="B3169" s="50" t="s">
        <v>2233</v>
      </c>
      <c r="C3169" s="50" t="s">
        <v>2234</v>
      </c>
      <c r="D3169" s="50" t="s">
        <v>2220</v>
      </c>
      <c r="E3169" s="50" t="s">
        <v>253</v>
      </c>
      <c r="F3169" s="51" t="s">
        <v>74</v>
      </c>
      <c r="G3169" s="52" t="s">
        <v>254</v>
      </c>
      <c r="H3169" s="52" t="s">
        <v>254</v>
      </c>
      <c r="I31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70" spans="1:9" hidden="1">
      <c r="A3170" s="50">
        <v>391307</v>
      </c>
      <c r="B3170" s="50" t="s">
        <v>2235</v>
      </c>
      <c r="C3170" s="50" t="s">
        <v>2236</v>
      </c>
      <c r="D3170" s="50" t="s">
        <v>2220</v>
      </c>
      <c r="E3170" s="50" t="s">
        <v>2237</v>
      </c>
      <c r="F3170" s="51" t="s">
        <v>74</v>
      </c>
      <c r="G3170" s="52" t="s">
        <v>254</v>
      </c>
      <c r="H3170" s="52" t="s">
        <v>254</v>
      </c>
      <c r="I31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71" spans="1:9" hidden="1">
      <c r="A3171" s="50">
        <v>391308</v>
      </c>
      <c r="B3171" s="50" t="s">
        <v>2238</v>
      </c>
      <c r="C3171" s="50" t="s">
        <v>2239</v>
      </c>
      <c r="D3171" s="50" t="s">
        <v>2220</v>
      </c>
      <c r="E3171" s="50" t="s">
        <v>2240</v>
      </c>
      <c r="F3171" s="51" t="s">
        <v>74</v>
      </c>
      <c r="G3171" s="52" t="s">
        <v>254</v>
      </c>
      <c r="H3171" s="52" t="s">
        <v>254</v>
      </c>
      <c r="I31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72" spans="1:9" hidden="1">
      <c r="A3172" s="50">
        <v>391309</v>
      </c>
      <c r="B3172" s="50" t="s">
        <v>2241</v>
      </c>
      <c r="C3172" s="50" t="s">
        <v>2242</v>
      </c>
      <c r="D3172" s="50" t="s">
        <v>2220</v>
      </c>
      <c r="E3172" s="50" t="s">
        <v>253</v>
      </c>
      <c r="F3172" s="51" t="s">
        <v>74</v>
      </c>
      <c r="G3172" s="52" t="s">
        <v>254</v>
      </c>
      <c r="H3172" s="52" t="s">
        <v>254</v>
      </c>
      <c r="I31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73" spans="1:9" hidden="1">
      <c r="A3173" s="50">
        <v>391312</v>
      </c>
      <c r="B3173" s="50" t="s">
        <v>2243</v>
      </c>
      <c r="C3173" s="50" t="s">
        <v>2244</v>
      </c>
      <c r="D3173" s="50" t="s">
        <v>2220</v>
      </c>
      <c r="E3173" s="50" t="s">
        <v>2237</v>
      </c>
      <c r="F3173" s="51" t="s">
        <v>74</v>
      </c>
      <c r="G3173" s="52" t="s">
        <v>254</v>
      </c>
      <c r="H3173" s="52" t="s">
        <v>254</v>
      </c>
      <c r="I31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74" spans="1:9" hidden="1">
      <c r="A3174" s="50">
        <v>391313</v>
      </c>
      <c r="B3174" s="50" t="s">
        <v>2245</v>
      </c>
      <c r="C3174" s="50" t="s">
        <v>2246</v>
      </c>
      <c r="D3174" s="50" t="s">
        <v>2220</v>
      </c>
      <c r="E3174" s="50" t="s">
        <v>2224</v>
      </c>
      <c r="F3174" s="51" t="s">
        <v>74</v>
      </c>
      <c r="G3174" s="53">
        <v>1.52</v>
      </c>
      <c r="H3174" s="54">
        <v>0.9</v>
      </c>
      <c r="I317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1.6888888888888889</v>
      </c>
    </row>
    <row r="3175" spans="1:9" hidden="1">
      <c r="A3175" s="50">
        <v>391314</v>
      </c>
      <c r="B3175" s="50" t="s">
        <v>2247</v>
      </c>
      <c r="C3175" s="50" t="s">
        <v>2248</v>
      </c>
      <c r="D3175" s="50" t="s">
        <v>2220</v>
      </c>
      <c r="E3175" s="50" t="s">
        <v>2249</v>
      </c>
      <c r="F3175" s="51" t="s">
        <v>74</v>
      </c>
      <c r="G3175" s="52" t="s">
        <v>254</v>
      </c>
      <c r="H3175" s="52" t="s">
        <v>254</v>
      </c>
      <c r="I31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76" spans="1:9" hidden="1">
      <c r="A3176" s="50">
        <v>391315</v>
      </c>
      <c r="B3176" s="50" t="s">
        <v>2250</v>
      </c>
      <c r="C3176" s="50" t="s">
        <v>2251</v>
      </c>
      <c r="D3176" s="50" t="s">
        <v>2220</v>
      </c>
      <c r="E3176" s="50" t="s">
        <v>2237</v>
      </c>
      <c r="F3176" s="51" t="s">
        <v>74</v>
      </c>
      <c r="G3176" s="52" t="s">
        <v>254</v>
      </c>
      <c r="H3176" s="52" t="s">
        <v>254</v>
      </c>
      <c r="I31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177" spans="1:9" hidden="1">
      <c r="A3177" s="50">
        <v>391316</v>
      </c>
      <c r="B3177" s="50" t="s">
        <v>2252</v>
      </c>
      <c r="C3177" s="50" t="s">
        <v>2253</v>
      </c>
      <c r="D3177" s="50" t="s">
        <v>2220</v>
      </c>
      <c r="E3177" s="50" t="s">
        <v>2224</v>
      </c>
      <c r="F3177" s="51" t="s">
        <v>74</v>
      </c>
      <c r="G3177" s="53">
        <v>2.2200000000000002</v>
      </c>
      <c r="H3177" s="53">
        <v>0.88</v>
      </c>
      <c r="I317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2.5227272727272729</v>
      </c>
    </row>
    <row r="3178" spans="1:9">
      <c r="A3178" s="332"/>
      <c r="B3178" s="332"/>
      <c r="C3178" s="332"/>
      <c r="D3178" s="332"/>
      <c r="E3178" s="332"/>
      <c r="F3178" s="333"/>
      <c r="G3178" s="334"/>
      <c r="H3178" s="334"/>
      <c r="I3178" s="389" t="str">
        <f>IFERROR(Table2[[#This Row],[Total private allowed amount for facility inpatient and outpatient services ($ millions) (required)]]/Table2[[#This Row],[Simulated Medicare allowed amount for facility inpatient and outpatient services ($ millions) (required)]],"")</f>
        <v/>
      </c>
    </row>
    <row r="3179" spans="1:9">
      <c r="A3179" s="332"/>
      <c r="B3179" s="332"/>
      <c r="C3179" s="332"/>
      <c r="D3179" s="332"/>
      <c r="E3179" s="332"/>
      <c r="F3179" s="333"/>
      <c r="G3179" s="335"/>
      <c r="H3179" s="335"/>
      <c r="I3179" s="389" t="str">
        <f>IFERROR(Table2[[#This Row],[Total private allowed amount for facility inpatient and outpatient services ($ millions) (required)]]/Table2[[#This Row],[Simulated Medicare allowed amount for facility inpatient and outpatient services ($ millions) (required)]],"")</f>
        <v/>
      </c>
    </row>
    <row r="3180" spans="1:9">
      <c r="A3180" s="332"/>
      <c r="B3180" s="332"/>
      <c r="C3180" s="332"/>
      <c r="D3180" s="332"/>
      <c r="E3180" s="332"/>
      <c r="F3180" s="333"/>
      <c r="G3180" s="334"/>
      <c r="H3180" s="334"/>
      <c r="I3180" s="389" t="str">
        <f>IFERROR(Table2[[#This Row],[Total private allowed amount for facility inpatient and outpatient services ($ millions) (required)]]/Table2[[#This Row],[Simulated Medicare allowed amount for facility inpatient and outpatient services ($ millions) (required)]],"")</f>
        <v/>
      </c>
    </row>
    <row r="3181" spans="1:9">
      <c r="A3181" s="332"/>
      <c r="B3181" s="332"/>
      <c r="C3181" s="332"/>
      <c r="D3181" s="332"/>
      <c r="E3181" s="332"/>
      <c r="F3181" s="333"/>
      <c r="G3181" s="334"/>
      <c r="H3181" s="334"/>
      <c r="I3181" s="389" t="str">
        <f>IFERROR(Table2[[#This Row],[Total private allowed amount for facility inpatient and outpatient services ($ millions) (required)]]/Table2[[#This Row],[Simulated Medicare allowed amount for facility inpatient and outpatient services ($ millions) (required)]],"")</f>
        <v/>
      </c>
    </row>
    <row r="3182" spans="1:9">
      <c r="A3182" s="332"/>
      <c r="B3182" s="332"/>
      <c r="C3182" s="332"/>
      <c r="D3182" s="332"/>
      <c r="E3182" s="332"/>
      <c r="F3182" s="333"/>
      <c r="G3182" s="334"/>
      <c r="H3182" s="334"/>
      <c r="I3182" s="389" t="str">
        <f>IFERROR(Table2[[#This Row],[Total private allowed amount for facility inpatient and outpatient services ($ millions) (required)]]/Table2[[#This Row],[Simulated Medicare allowed amount for facility inpatient and outpatient services ($ millions) (required)]],"")</f>
        <v/>
      </c>
    </row>
    <row r="3183" spans="1:9">
      <c r="A3183" s="332"/>
      <c r="B3183" s="332"/>
      <c r="C3183" s="332"/>
      <c r="D3183" s="332"/>
      <c r="E3183" s="332"/>
      <c r="F3183" s="333"/>
      <c r="G3183" s="334"/>
      <c r="H3183" s="334"/>
      <c r="I3183" s="389" t="str">
        <f>IFERROR(Table2[[#This Row],[Total private allowed amount for facility inpatient and outpatient services ($ millions) (required)]]/Table2[[#This Row],[Simulated Medicare allowed amount for facility inpatient and outpatient services ($ millions) (required)]],"")</f>
        <v/>
      </c>
    </row>
    <row r="3184" spans="1:9">
      <c r="A3184" s="332"/>
      <c r="B3184" s="332"/>
      <c r="C3184" s="332"/>
      <c r="D3184" s="332"/>
      <c r="E3184" s="332"/>
      <c r="F3184" s="333"/>
      <c r="G3184" s="334"/>
      <c r="H3184" s="334"/>
      <c r="I3184" s="389" t="str">
        <f>IFERROR(Table2[[#This Row],[Total private allowed amount for facility inpatient and outpatient services ($ millions) (required)]]/Table2[[#This Row],[Simulated Medicare allowed amount for facility inpatient and outpatient services ($ millions) (required)]],"")</f>
        <v/>
      </c>
    </row>
    <row r="3185" spans="1:9">
      <c r="A3185" s="332"/>
      <c r="B3185" s="332"/>
      <c r="C3185" s="332"/>
      <c r="D3185" s="332"/>
      <c r="E3185" s="332"/>
      <c r="F3185" s="333"/>
      <c r="G3185" s="334"/>
      <c r="H3185" s="334"/>
      <c r="I3185" s="389" t="str">
        <f>IFERROR(Table2[[#This Row],[Total private allowed amount for facility inpatient and outpatient services ($ millions) (required)]]/Table2[[#This Row],[Simulated Medicare allowed amount for facility inpatient and outpatient services ($ millions) (required)]],"")</f>
        <v/>
      </c>
    </row>
    <row r="3186" spans="1:9">
      <c r="A3186" s="332"/>
      <c r="B3186" s="332"/>
      <c r="C3186" s="332"/>
      <c r="D3186" s="332"/>
      <c r="E3186" s="332"/>
      <c r="F3186" s="333"/>
      <c r="G3186" s="334"/>
      <c r="H3186" s="334"/>
      <c r="I3186" s="389" t="str">
        <f>IFERROR(Table2[[#This Row],[Total private allowed amount for facility inpatient and outpatient services ($ millions) (required)]]/Table2[[#This Row],[Simulated Medicare allowed amount for facility inpatient and outpatient services ($ millions) (required)]],"")</f>
        <v/>
      </c>
    </row>
    <row r="3187" spans="1:9">
      <c r="A3187" s="332"/>
      <c r="B3187" s="332"/>
      <c r="C3187" s="332"/>
      <c r="D3187" s="332"/>
      <c r="E3187" s="332"/>
      <c r="F3187" s="333"/>
      <c r="G3187" s="334"/>
      <c r="H3187" s="334"/>
      <c r="I3187" s="389" t="str">
        <f>IFERROR(Table2[[#This Row],[Total private allowed amount for facility inpatient and outpatient services ($ millions) (required)]]/Table2[[#This Row],[Simulated Medicare allowed amount for facility inpatient and outpatient services ($ millions) (required)]],"")</f>
        <v/>
      </c>
    </row>
    <row r="3188" spans="1:9">
      <c r="A3188" s="332"/>
      <c r="B3188" s="332"/>
      <c r="C3188" s="332"/>
      <c r="D3188" s="332"/>
      <c r="E3188" s="332"/>
      <c r="F3188" s="333"/>
      <c r="G3188" s="334"/>
      <c r="H3188" s="334"/>
      <c r="I3188" s="389" t="str">
        <f>IFERROR(Table2[[#This Row],[Total private allowed amount for facility inpatient and outpatient services ($ millions) (required)]]/Table2[[#This Row],[Simulated Medicare allowed amount for facility inpatient and outpatient services ($ millions) (required)]],"")</f>
        <v/>
      </c>
    </row>
    <row r="3189" spans="1:9">
      <c r="A3189" s="332"/>
      <c r="B3189" s="332"/>
      <c r="C3189" s="332"/>
      <c r="D3189" s="332"/>
      <c r="E3189" s="332"/>
      <c r="F3189" s="333"/>
      <c r="G3189" s="334"/>
      <c r="H3189" s="334"/>
      <c r="I3189" s="389" t="str">
        <f>IFERROR(Table2[[#This Row],[Total private allowed amount for facility inpatient and outpatient services ($ millions) (required)]]/Table2[[#This Row],[Simulated Medicare allowed amount for facility inpatient and outpatient services ($ millions) (required)]],"")</f>
        <v/>
      </c>
    </row>
    <row r="3190" spans="1:9">
      <c r="A3190" s="332"/>
      <c r="B3190" s="332"/>
      <c r="C3190" s="332"/>
      <c r="D3190" s="332"/>
      <c r="E3190" s="332"/>
      <c r="F3190" s="333"/>
      <c r="G3190" s="334"/>
      <c r="H3190" s="335"/>
      <c r="I3190" s="389" t="str">
        <f>IFERROR(Table2[[#This Row],[Total private allowed amount for facility inpatient and outpatient services ($ millions) (required)]]/Table2[[#This Row],[Simulated Medicare allowed amount for facility inpatient and outpatient services ($ millions) (required)]],"")</f>
        <v/>
      </c>
    </row>
    <row r="3191" spans="1:9">
      <c r="A3191" s="332"/>
      <c r="B3191" s="332"/>
      <c r="C3191" s="332"/>
      <c r="D3191" s="332"/>
      <c r="E3191" s="332"/>
      <c r="F3191" s="333"/>
      <c r="G3191" s="334"/>
      <c r="H3191" s="334"/>
      <c r="I3191" s="389" t="str">
        <f>IFERROR(Table2[[#This Row],[Total private allowed amount for facility inpatient and outpatient services ($ millions) (required)]]/Table2[[#This Row],[Simulated Medicare allowed amount for facility inpatient and outpatient services ($ millions) (required)]],"")</f>
        <v/>
      </c>
    </row>
    <row r="3192" spans="1:9">
      <c r="A3192" s="332"/>
      <c r="B3192" s="332"/>
      <c r="C3192" s="332"/>
      <c r="D3192" s="332"/>
      <c r="E3192" s="332"/>
      <c r="F3192" s="333"/>
      <c r="G3192" s="334"/>
      <c r="H3192" s="335"/>
      <c r="I3192" s="389" t="str">
        <f>IFERROR(Table2[[#This Row],[Total private allowed amount for facility inpatient and outpatient services ($ millions) (required)]]/Table2[[#This Row],[Simulated Medicare allowed amount for facility inpatient and outpatient services ($ millions) (required)]],"")</f>
        <v/>
      </c>
    </row>
    <row r="3193" spans="1:9">
      <c r="A3193" s="332"/>
      <c r="B3193" s="332"/>
      <c r="C3193" s="332"/>
      <c r="D3193" s="332"/>
      <c r="E3193" s="332"/>
      <c r="F3193" s="333"/>
      <c r="G3193" s="336"/>
      <c r="H3193" s="336"/>
      <c r="I3193" s="389" t="str">
        <f>IFERROR(Table2[[#This Row],[Total private allowed amount for facility inpatient and outpatient services ($ millions) (required)]]/Table2[[#This Row],[Simulated Medicare allowed amount for facility inpatient and outpatient services ($ millions) (required)]],"")</f>
        <v/>
      </c>
    </row>
    <row r="3194" spans="1:9">
      <c r="A3194" s="332"/>
      <c r="B3194" s="332"/>
      <c r="C3194" s="332"/>
      <c r="D3194" s="332"/>
      <c r="E3194" s="332"/>
      <c r="F3194" s="333"/>
      <c r="G3194" s="334"/>
      <c r="H3194" s="335"/>
      <c r="I3194" s="389" t="str">
        <f>IFERROR(Table2[[#This Row],[Total private allowed amount for facility inpatient and outpatient services ($ millions) (required)]]/Table2[[#This Row],[Simulated Medicare allowed amount for facility inpatient and outpatient services ($ millions) (required)]],"")</f>
        <v/>
      </c>
    </row>
    <row r="3195" spans="1:9">
      <c r="A3195" s="332"/>
      <c r="B3195" s="332"/>
      <c r="C3195" s="332"/>
      <c r="D3195" s="332"/>
      <c r="E3195" s="332"/>
      <c r="F3195" s="333"/>
      <c r="G3195" s="334"/>
      <c r="H3195" s="334"/>
      <c r="I3195" s="389" t="str">
        <f>IFERROR(Table2[[#This Row],[Total private allowed amount for facility inpatient and outpatient services ($ millions) (required)]]/Table2[[#This Row],[Simulated Medicare allowed amount for facility inpatient and outpatient services ($ millions) (required)]],"")</f>
        <v/>
      </c>
    </row>
    <row r="3196" spans="1:9">
      <c r="A3196" s="332"/>
      <c r="B3196" s="332"/>
      <c r="C3196" s="332"/>
      <c r="D3196" s="332"/>
      <c r="E3196" s="332"/>
      <c r="F3196" s="333"/>
      <c r="G3196" s="336"/>
      <c r="H3196" s="336"/>
      <c r="I3196" s="389" t="str">
        <f>IFERROR(Table2[[#This Row],[Total private allowed amount for facility inpatient and outpatient services ($ millions) (required)]]/Table2[[#This Row],[Simulated Medicare allowed amount for facility inpatient and outpatient services ($ millions) (required)]],"")</f>
        <v/>
      </c>
    </row>
    <row r="3197" spans="1:9">
      <c r="A3197" s="332"/>
      <c r="B3197" s="332"/>
      <c r="C3197" s="332"/>
      <c r="D3197" s="332"/>
      <c r="E3197" s="332"/>
      <c r="F3197" s="333"/>
      <c r="G3197" s="334"/>
      <c r="H3197" s="334"/>
      <c r="I3197" s="389" t="str">
        <f>IFERROR(Table2[[#This Row],[Total private allowed amount for facility inpatient and outpatient services ($ millions) (required)]]/Table2[[#This Row],[Simulated Medicare allowed amount for facility inpatient and outpatient services ($ millions) (required)]],"")</f>
        <v/>
      </c>
    </row>
    <row r="3198" spans="1:9">
      <c r="A3198" s="332"/>
      <c r="B3198" s="332"/>
      <c r="C3198" s="332"/>
      <c r="D3198" s="332"/>
      <c r="E3198" s="332"/>
      <c r="F3198" s="333"/>
      <c r="G3198" s="334"/>
      <c r="H3198" s="334"/>
      <c r="I3198" s="389" t="str">
        <f>IFERROR(Table2[[#This Row],[Total private allowed amount for facility inpatient and outpatient services ($ millions) (required)]]/Table2[[#This Row],[Simulated Medicare allowed amount for facility inpatient and outpatient services ($ millions) (required)]],"")</f>
        <v/>
      </c>
    </row>
    <row r="3199" spans="1:9">
      <c r="A3199" s="332"/>
      <c r="B3199" s="332"/>
      <c r="C3199" s="332"/>
      <c r="D3199" s="332"/>
      <c r="E3199" s="332"/>
      <c r="F3199" s="333"/>
      <c r="G3199" s="334"/>
      <c r="H3199" s="334"/>
      <c r="I3199" s="389" t="str">
        <f>IFERROR(Table2[[#This Row],[Total private allowed amount for facility inpatient and outpatient services ($ millions) (required)]]/Table2[[#This Row],[Simulated Medicare allowed amount for facility inpatient and outpatient services ($ millions) (required)]],"")</f>
        <v/>
      </c>
    </row>
    <row r="3200" spans="1:9">
      <c r="A3200" s="332"/>
      <c r="B3200" s="332"/>
      <c r="C3200" s="332"/>
      <c r="D3200" s="332"/>
      <c r="E3200" s="332"/>
      <c r="F3200" s="333"/>
      <c r="G3200" s="335"/>
      <c r="H3200" s="334"/>
      <c r="I3200" s="389" t="str">
        <f>IFERROR(Table2[[#This Row],[Total private allowed amount for facility inpatient and outpatient services ($ millions) (required)]]/Table2[[#This Row],[Simulated Medicare allowed amount for facility inpatient and outpatient services ($ millions) (required)]],"")</f>
        <v/>
      </c>
    </row>
    <row r="3201" spans="1:9">
      <c r="A3201" s="332"/>
      <c r="B3201" s="332"/>
      <c r="C3201" s="332"/>
      <c r="D3201" s="332"/>
      <c r="E3201" s="332"/>
      <c r="F3201" s="333"/>
      <c r="G3201" s="334"/>
      <c r="H3201" s="334"/>
      <c r="I3201" s="389" t="str">
        <f>IFERROR(Table2[[#This Row],[Total private allowed amount for facility inpatient and outpatient services ($ millions) (required)]]/Table2[[#This Row],[Simulated Medicare allowed amount for facility inpatient and outpatient services ($ millions) (required)]],"")</f>
        <v/>
      </c>
    </row>
    <row r="3202" spans="1:9">
      <c r="A3202" s="332"/>
      <c r="B3202" s="332"/>
      <c r="C3202" s="332"/>
      <c r="D3202" s="332"/>
      <c r="E3202" s="332"/>
      <c r="F3202" s="333"/>
      <c r="G3202" s="335"/>
      <c r="H3202" s="334"/>
      <c r="I3202" s="389" t="str">
        <f>IFERROR(Table2[[#This Row],[Total private allowed amount for facility inpatient and outpatient services ($ millions) (required)]]/Table2[[#This Row],[Simulated Medicare allowed amount for facility inpatient and outpatient services ($ millions) (required)]],"")</f>
        <v/>
      </c>
    </row>
    <row r="3203" spans="1:9">
      <c r="A3203" s="332"/>
      <c r="B3203" s="332"/>
      <c r="C3203" s="332"/>
      <c r="D3203" s="332"/>
      <c r="E3203" s="332"/>
      <c r="F3203" s="333"/>
      <c r="G3203" s="334"/>
      <c r="H3203" s="334"/>
      <c r="I3203" s="389" t="str">
        <f>IFERROR(Table2[[#This Row],[Total private allowed amount for facility inpatient and outpatient services ($ millions) (required)]]/Table2[[#This Row],[Simulated Medicare allowed amount for facility inpatient and outpatient services ($ millions) (required)]],"")</f>
        <v/>
      </c>
    </row>
    <row r="3204" spans="1:9">
      <c r="A3204" s="332"/>
      <c r="B3204" s="332"/>
      <c r="C3204" s="332"/>
      <c r="D3204" s="332"/>
      <c r="E3204" s="332"/>
      <c r="F3204" s="333"/>
      <c r="G3204" s="334"/>
      <c r="H3204" s="335"/>
      <c r="I3204" s="389" t="str">
        <f>IFERROR(Table2[[#This Row],[Total private allowed amount for facility inpatient and outpatient services ($ millions) (required)]]/Table2[[#This Row],[Simulated Medicare allowed amount for facility inpatient and outpatient services ($ millions) (required)]],"")</f>
        <v/>
      </c>
    </row>
    <row r="3205" spans="1:9">
      <c r="A3205" s="332"/>
      <c r="B3205" s="332"/>
      <c r="C3205" s="332"/>
      <c r="D3205" s="332"/>
      <c r="E3205" s="332"/>
      <c r="F3205" s="333"/>
      <c r="G3205" s="334"/>
      <c r="H3205" s="335"/>
      <c r="I3205" s="389" t="str">
        <f>IFERROR(Table2[[#This Row],[Total private allowed amount for facility inpatient and outpatient services ($ millions) (required)]]/Table2[[#This Row],[Simulated Medicare allowed amount for facility inpatient and outpatient services ($ millions) (required)]],"")</f>
        <v/>
      </c>
    </row>
    <row r="3206" spans="1:9">
      <c r="A3206" s="332"/>
      <c r="B3206" s="332"/>
      <c r="C3206" s="332"/>
      <c r="D3206" s="332"/>
      <c r="E3206" s="332"/>
      <c r="F3206" s="333"/>
      <c r="G3206" s="336"/>
      <c r="H3206" s="336"/>
      <c r="I3206" s="389" t="str">
        <f>IFERROR(Table2[[#This Row],[Total private allowed amount for facility inpatient and outpatient services ($ millions) (required)]]/Table2[[#This Row],[Simulated Medicare allowed amount for facility inpatient and outpatient services ($ millions) (required)]],"")</f>
        <v/>
      </c>
    </row>
    <row r="3207" spans="1:9">
      <c r="A3207" s="332"/>
      <c r="B3207" s="332"/>
      <c r="C3207" s="332"/>
      <c r="D3207" s="332"/>
      <c r="E3207" s="332"/>
      <c r="F3207" s="333"/>
      <c r="G3207" s="334"/>
      <c r="H3207" s="334"/>
      <c r="I3207" s="389" t="str">
        <f>IFERROR(Table2[[#This Row],[Total private allowed amount for facility inpatient and outpatient services ($ millions) (required)]]/Table2[[#This Row],[Simulated Medicare allowed amount for facility inpatient and outpatient services ($ millions) (required)]],"")</f>
        <v/>
      </c>
    </row>
    <row r="3208" spans="1:9">
      <c r="A3208" s="332"/>
      <c r="B3208" s="332"/>
      <c r="C3208" s="332"/>
      <c r="D3208" s="332"/>
      <c r="E3208" s="332"/>
      <c r="F3208" s="333"/>
      <c r="G3208" s="336"/>
      <c r="H3208" s="335"/>
      <c r="I3208" s="389" t="str">
        <f>IFERROR(Table2[[#This Row],[Total private allowed amount for facility inpatient and outpatient services ($ millions) (required)]]/Table2[[#This Row],[Simulated Medicare allowed amount for facility inpatient and outpatient services ($ millions) (required)]],"")</f>
        <v/>
      </c>
    </row>
    <row r="3209" spans="1:9">
      <c r="A3209" s="332"/>
      <c r="B3209" s="332"/>
      <c r="C3209" s="332"/>
      <c r="D3209" s="332"/>
      <c r="E3209" s="332"/>
      <c r="F3209" s="333"/>
      <c r="G3209" s="334"/>
      <c r="H3209" s="334"/>
      <c r="I3209" s="389" t="str">
        <f>IFERROR(Table2[[#This Row],[Total private allowed amount for facility inpatient and outpatient services ($ millions) (required)]]/Table2[[#This Row],[Simulated Medicare allowed amount for facility inpatient and outpatient services ($ millions) (required)]],"")</f>
        <v/>
      </c>
    </row>
    <row r="3210" spans="1:9">
      <c r="A3210" s="332"/>
      <c r="B3210" s="332"/>
      <c r="C3210" s="332"/>
      <c r="D3210" s="332"/>
      <c r="E3210" s="332"/>
      <c r="F3210" s="333"/>
      <c r="G3210" s="334"/>
      <c r="H3210" s="334"/>
      <c r="I3210" s="389" t="str">
        <f>IFERROR(Table2[[#This Row],[Total private allowed amount for facility inpatient and outpatient services ($ millions) (required)]]/Table2[[#This Row],[Simulated Medicare allowed amount for facility inpatient and outpatient services ($ millions) (required)]],"")</f>
        <v/>
      </c>
    </row>
    <row r="3211" spans="1:9">
      <c r="A3211" s="332"/>
      <c r="B3211" s="332"/>
      <c r="C3211" s="332"/>
      <c r="D3211" s="332"/>
      <c r="E3211" s="332"/>
      <c r="F3211" s="333"/>
      <c r="G3211" s="336"/>
      <c r="H3211" s="336"/>
      <c r="I3211" s="389" t="str">
        <f>IFERROR(Table2[[#This Row],[Total private allowed amount for facility inpatient and outpatient services ($ millions) (required)]]/Table2[[#This Row],[Simulated Medicare allowed amount for facility inpatient and outpatient services ($ millions) (required)]],"")</f>
        <v/>
      </c>
    </row>
    <row r="3212" spans="1:9">
      <c r="A3212" s="332"/>
      <c r="B3212" s="332"/>
      <c r="C3212" s="332"/>
      <c r="D3212" s="332"/>
      <c r="E3212" s="332"/>
      <c r="F3212" s="333"/>
      <c r="G3212" s="334"/>
      <c r="H3212" s="334"/>
      <c r="I3212" s="389" t="str">
        <f>IFERROR(Table2[[#This Row],[Total private allowed amount for facility inpatient and outpatient services ($ millions) (required)]]/Table2[[#This Row],[Simulated Medicare allowed amount for facility inpatient and outpatient services ($ millions) (required)]],"")</f>
        <v/>
      </c>
    </row>
    <row r="3213" spans="1:9">
      <c r="A3213" s="332"/>
      <c r="B3213" s="332"/>
      <c r="C3213" s="332"/>
      <c r="D3213" s="332"/>
      <c r="E3213" s="332"/>
      <c r="F3213" s="333"/>
      <c r="G3213" s="336"/>
      <c r="H3213" s="336"/>
      <c r="I3213" s="389" t="str">
        <f>IFERROR(Table2[[#This Row],[Total private allowed amount for facility inpatient and outpatient services ($ millions) (required)]]/Table2[[#This Row],[Simulated Medicare allowed amount for facility inpatient and outpatient services ($ millions) (required)]],"")</f>
        <v/>
      </c>
    </row>
    <row r="3214" spans="1:9">
      <c r="A3214" s="332"/>
      <c r="B3214" s="332"/>
      <c r="C3214" s="332"/>
      <c r="D3214" s="332"/>
      <c r="E3214" s="332"/>
      <c r="F3214" s="333"/>
      <c r="G3214" s="334"/>
      <c r="H3214" s="335"/>
      <c r="I3214" s="389" t="str">
        <f>IFERROR(Table2[[#This Row],[Total private allowed amount for facility inpatient and outpatient services ($ millions) (required)]]/Table2[[#This Row],[Simulated Medicare allowed amount for facility inpatient and outpatient services ($ millions) (required)]],"")</f>
        <v/>
      </c>
    </row>
    <row r="3215" spans="1:9">
      <c r="A3215" s="332"/>
      <c r="B3215" s="332"/>
      <c r="C3215" s="332"/>
      <c r="D3215" s="332"/>
      <c r="E3215" s="332"/>
      <c r="F3215" s="333"/>
      <c r="G3215" s="335"/>
      <c r="H3215" s="334"/>
      <c r="I3215" s="389" t="str">
        <f>IFERROR(Table2[[#This Row],[Total private allowed amount for facility inpatient and outpatient services ($ millions) (required)]]/Table2[[#This Row],[Simulated Medicare allowed amount for facility inpatient and outpatient services ($ millions) (required)]],"")</f>
        <v/>
      </c>
    </row>
    <row r="3216" spans="1:9">
      <c r="A3216" s="332"/>
      <c r="B3216" s="332"/>
      <c r="C3216" s="332"/>
      <c r="D3216" s="332"/>
      <c r="E3216" s="332"/>
      <c r="F3216" s="333"/>
      <c r="G3216" s="334"/>
      <c r="H3216" s="334"/>
      <c r="I3216" s="389" t="str">
        <f>IFERROR(Table2[[#This Row],[Total private allowed amount for facility inpatient and outpatient services ($ millions) (required)]]/Table2[[#This Row],[Simulated Medicare allowed amount for facility inpatient and outpatient services ($ millions) (required)]],"")</f>
        <v/>
      </c>
    </row>
    <row r="3217" spans="1:9">
      <c r="A3217" s="332"/>
      <c r="B3217" s="332"/>
      <c r="C3217" s="332"/>
      <c r="D3217" s="332"/>
      <c r="E3217" s="332"/>
      <c r="F3217" s="333"/>
      <c r="G3217" s="334"/>
      <c r="H3217" s="334"/>
      <c r="I3217" s="389" t="str">
        <f>IFERROR(Table2[[#This Row],[Total private allowed amount for facility inpatient and outpatient services ($ millions) (required)]]/Table2[[#This Row],[Simulated Medicare allowed amount for facility inpatient and outpatient services ($ millions) (required)]],"")</f>
        <v/>
      </c>
    </row>
    <row r="3218" spans="1:9">
      <c r="A3218" s="332"/>
      <c r="B3218" s="332"/>
      <c r="C3218" s="332"/>
      <c r="D3218" s="332"/>
      <c r="E3218" s="332"/>
      <c r="F3218" s="333"/>
      <c r="G3218" s="336"/>
      <c r="H3218" s="336"/>
      <c r="I3218" s="389" t="str">
        <f>IFERROR(Table2[[#This Row],[Total private allowed amount for facility inpatient and outpatient services ($ millions) (required)]]/Table2[[#This Row],[Simulated Medicare allowed amount for facility inpatient and outpatient services ($ millions) (required)]],"")</f>
        <v/>
      </c>
    </row>
    <row r="3219" spans="1:9">
      <c r="A3219" s="332"/>
      <c r="B3219" s="332"/>
      <c r="C3219" s="332"/>
      <c r="D3219" s="332"/>
      <c r="E3219" s="332"/>
      <c r="F3219" s="333"/>
      <c r="G3219" s="334"/>
      <c r="H3219" s="334"/>
      <c r="I3219" s="389" t="str">
        <f>IFERROR(Table2[[#This Row],[Total private allowed amount for facility inpatient and outpatient services ($ millions) (required)]]/Table2[[#This Row],[Simulated Medicare allowed amount for facility inpatient and outpatient services ($ millions) (required)]],"")</f>
        <v/>
      </c>
    </row>
    <row r="3220" spans="1:9">
      <c r="A3220" s="332"/>
      <c r="B3220" s="332"/>
      <c r="C3220" s="332"/>
      <c r="D3220" s="332"/>
      <c r="E3220" s="332"/>
      <c r="F3220" s="333"/>
      <c r="G3220" s="335"/>
      <c r="H3220" s="334"/>
      <c r="I3220" s="389" t="str">
        <f>IFERROR(Table2[[#This Row],[Total private allowed amount for facility inpatient and outpatient services ($ millions) (required)]]/Table2[[#This Row],[Simulated Medicare allowed amount for facility inpatient and outpatient services ($ millions) (required)]],"")</f>
        <v/>
      </c>
    </row>
    <row r="3221" spans="1:9">
      <c r="A3221" s="332"/>
      <c r="B3221" s="332"/>
      <c r="C3221" s="332"/>
      <c r="D3221" s="332"/>
      <c r="E3221" s="332"/>
      <c r="F3221" s="333"/>
      <c r="G3221" s="334"/>
      <c r="H3221" s="334"/>
      <c r="I3221" s="389" t="str">
        <f>IFERROR(Table2[[#This Row],[Total private allowed amount for facility inpatient and outpatient services ($ millions) (required)]]/Table2[[#This Row],[Simulated Medicare allowed amount for facility inpatient and outpatient services ($ millions) (required)]],"")</f>
        <v/>
      </c>
    </row>
    <row r="3222" spans="1:9">
      <c r="A3222" s="332"/>
      <c r="B3222" s="332"/>
      <c r="C3222" s="332"/>
      <c r="D3222" s="332"/>
      <c r="E3222" s="332"/>
      <c r="F3222" s="333"/>
      <c r="G3222" s="334"/>
      <c r="H3222" s="334"/>
      <c r="I3222" s="389" t="str">
        <f>IFERROR(Table2[[#This Row],[Total private allowed amount for facility inpatient and outpatient services ($ millions) (required)]]/Table2[[#This Row],[Simulated Medicare allowed amount for facility inpatient and outpatient services ($ millions) (required)]],"")</f>
        <v/>
      </c>
    </row>
    <row r="3223" spans="1:9">
      <c r="A3223" s="332"/>
      <c r="B3223" s="332"/>
      <c r="C3223" s="332"/>
      <c r="D3223" s="332"/>
      <c r="E3223" s="332"/>
      <c r="F3223" s="333"/>
      <c r="G3223" s="334"/>
      <c r="H3223" s="334"/>
      <c r="I3223" s="389" t="str">
        <f>IFERROR(Table2[[#This Row],[Total private allowed amount for facility inpatient and outpatient services ($ millions) (required)]]/Table2[[#This Row],[Simulated Medicare allowed amount for facility inpatient and outpatient services ($ millions) (required)]],"")</f>
        <v/>
      </c>
    </row>
    <row r="3224" spans="1:9">
      <c r="A3224" s="332"/>
      <c r="B3224" s="332"/>
      <c r="C3224" s="332"/>
      <c r="D3224" s="332"/>
      <c r="E3224" s="332"/>
      <c r="F3224" s="333"/>
      <c r="G3224" s="334"/>
      <c r="H3224" s="335"/>
      <c r="I3224" s="389" t="str">
        <f>IFERROR(Table2[[#This Row],[Total private allowed amount for facility inpatient and outpatient services ($ millions) (required)]]/Table2[[#This Row],[Simulated Medicare allowed amount for facility inpatient and outpatient services ($ millions) (required)]],"")</f>
        <v/>
      </c>
    </row>
    <row r="3225" spans="1:9">
      <c r="A3225" s="332"/>
      <c r="B3225" s="332"/>
      <c r="C3225" s="332"/>
      <c r="D3225" s="332"/>
      <c r="E3225" s="332"/>
      <c r="F3225" s="333"/>
      <c r="G3225" s="334"/>
      <c r="H3225" s="334"/>
      <c r="I3225" s="389" t="str">
        <f>IFERROR(Table2[[#This Row],[Total private allowed amount for facility inpatient and outpatient services ($ millions) (required)]]/Table2[[#This Row],[Simulated Medicare allowed amount for facility inpatient and outpatient services ($ millions) (required)]],"")</f>
        <v/>
      </c>
    </row>
    <row r="3226" spans="1:9">
      <c r="A3226" s="332"/>
      <c r="B3226" s="332"/>
      <c r="C3226" s="332"/>
      <c r="D3226" s="332"/>
      <c r="E3226" s="332"/>
      <c r="F3226" s="333"/>
      <c r="G3226" s="334"/>
      <c r="H3226" s="334"/>
      <c r="I3226" s="389" t="str">
        <f>IFERROR(Table2[[#This Row],[Total private allowed amount for facility inpatient and outpatient services ($ millions) (required)]]/Table2[[#This Row],[Simulated Medicare allowed amount for facility inpatient and outpatient services ($ millions) (required)]],"")</f>
        <v/>
      </c>
    </row>
    <row r="3227" spans="1:9">
      <c r="A3227" s="332"/>
      <c r="B3227" s="332"/>
      <c r="C3227" s="332"/>
      <c r="D3227" s="332"/>
      <c r="E3227" s="332"/>
      <c r="F3227" s="333"/>
      <c r="G3227" s="335"/>
      <c r="H3227" s="334"/>
      <c r="I3227" s="389" t="str">
        <f>IFERROR(Table2[[#This Row],[Total private allowed amount for facility inpatient and outpatient services ($ millions) (required)]]/Table2[[#This Row],[Simulated Medicare allowed amount for facility inpatient and outpatient services ($ millions) (required)]],"")</f>
        <v/>
      </c>
    </row>
    <row r="3228" spans="1:9">
      <c r="A3228" s="332"/>
      <c r="B3228" s="332"/>
      <c r="C3228" s="332"/>
      <c r="D3228" s="332"/>
      <c r="E3228" s="332"/>
      <c r="F3228" s="333"/>
      <c r="G3228" s="334"/>
      <c r="H3228" s="334"/>
      <c r="I3228" s="389" t="str">
        <f>IFERROR(Table2[[#This Row],[Total private allowed amount for facility inpatient and outpatient services ($ millions) (required)]]/Table2[[#This Row],[Simulated Medicare allowed amount for facility inpatient and outpatient services ($ millions) (required)]],"")</f>
        <v/>
      </c>
    </row>
    <row r="3229" spans="1:9">
      <c r="A3229" s="332"/>
      <c r="B3229" s="332"/>
      <c r="C3229" s="332"/>
      <c r="D3229" s="332"/>
      <c r="E3229" s="332"/>
      <c r="F3229" s="333"/>
      <c r="G3229" s="334"/>
      <c r="H3229" s="334"/>
      <c r="I3229" s="389" t="str">
        <f>IFERROR(Table2[[#This Row],[Total private allowed amount for facility inpatient and outpatient services ($ millions) (required)]]/Table2[[#This Row],[Simulated Medicare allowed amount for facility inpatient and outpatient services ($ millions) (required)]],"")</f>
        <v/>
      </c>
    </row>
    <row r="3230" spans="1:9">
      <c r="A3230" s="332"/>
      <c r="B3230" s="332"/>
      <c r="C3230" s="332"/>
      <c r="D3230" s="332"/>
      <c r="E3230" s="332"/>
      <c r="F3230" s="333"/>
      <c r="G3230" s="334"/>
      <c r="H3230" s="334"/>
      <c r="I3230" s="389" t="str">
        <f>IFERROR(Table2[[#This Row],[Total private allowed amount for facility inpatient and outpatient services ($ millions) (required)]]/Table2[[#This Row],[Simulated Medicare allowed amount for facility inpatient and outpatient services ($ millions) (required)]],"")</f>
        <v/>
      </c>
    </row>
    <row r="3231" spans="1:9">
      <c r="A3231" s="332"/>
      <c r="B3231" s="332"/>
      <c r="C3231" s="332"/>
      <c r="D3231" s="332"/>
      <c r="E3231" s="332"/>
      <c r="F3231" s="333"/>
      <c r="G3231" s="334"/>
      <c r="H3231" s="334"/>
      <c r="I3231" s="389" t="str">
        <f>IFERROR(Table2[[#This Row],[Total private allowed amount for facility inpatient and outpatient services ($ millions) (required)]]/Table2[[#This Row],[Simulated Medicare allowed amount for facility inpatient and outpatient services ($ millions) (required)]],"")</f>
        <v/>
      </c>
    </row>
    <row r="3232" spans="1:9">
      <c r="A3232" s="332"/>
      <c r="B3232" s="332"/>
      <c r="C3232" s="332"/>
      <c r="D3232" s="332"/>
      <c r="E3232" s="332"/>
      <c r="F3232" s="333"/>
      <c r="G3232" s="334"/>
      <c r="H3232" s="334"/>
      <c r="I3232" s="389" t="str">
        <f>IFERROR(Table2[[#This Row],[Total private allowed amount for facility inpatient and outpatient services ($ millions) (required)]]/Table2[[#This Row],[Simulated Medicare allowed amount for facility inpatient and outpatient services ($ millions) (required)]],"")</f>
        <v/>
      </c>
    </row>
    <row r="3233" spans="1:9">
      <c r="A3233" s="332"/>
      <c r="B3233" s="332"/>
      <c r="C3233" s="332"/>
      <c r="D3233" s="332"/>
      <c r="E3233" s="332"/>
      <c r="F3233" s="333"/>
      <c r="G3233" s="334"/>
      <c r="H3233" s="334"/>
      <c r="I3233" s="389" t="str">
        <f>IFERROR(Table2[[#This Row],[Total private allowed amount for facility inpatient and outpatient services ($ millions) (required)]]/Table2[[#This Row],[Simulated Medicare allowed amount for facility inpatient and outpatient services ($ millions) (required)]],"")</f>
        <v/>
      </c>
    </row>
    <row r="3234" spans="1:9">
      <c r="A3234" s="332"/>
      <c r="B3234" s="332"/>
      <c r="C3234" s="332"/>
      <c r="D3234" s="332"/>
      <c r="E3234" s="332"/>
      <c r="F3234" s="333"/>
      <c r="G3234" s="334"/>
      <c r="H3234" s="334"/>
      <c r="I3234" s="389" t="str">
        <f>IFERROR(Table2[[#This Row],[Total private allowed amount for facility inpatient and outpatient services ($ millions) (required)]]/Table2[[#This Row],[Simulated Medicare allowed amount for facility inpatient and outpatient services ($ millions) (required)]],"")</f>
        <v/>
      </c>
    </row>
    <row r="3235" spans="1:9">
      <c r="A3235" s="332"/>
      <c r="B3235" s="332"/>
      <c r="C3235" s="332"/>
      <c r="D3235" s="332"/>
      <c r="E3235" s="332"/>
      <c r="F3235" s="333"/>
      <c r="G3235" s="334"/>
      <c r="H3235" s="334"/>
      <c r="I3235" s="389" t="str">
        <f>IFERROR(Table2[[#This Row],[Total private allowed amount for facility inpatient and outpatient services ($ millions) (required)]]/Table2[[#This Row],[Simulated Medicare allowed amount for facility inpatient and outpatient services ($ millions) (required)]],"")</f>
        <v/>
      </c>
    </row>
    <row r="3236" spans="1:9">
      <c r="A3236" s="332"/>
      <c r="B3236" s="332"/>
      <c r="C3236" s="332"/>
      <c r="D3236" s="332"/>
      <c r="E3236" s="332"/>
      <c r="F3236" s="333"/>
      <c r="G3236" s="336"/>
      <c r="H3236" s="336"/>
      <c r="I3236" s="389" t="str">
        <f>IFERROR(Table2[[#This Row],[Total private allowed amount for facility inpatient and outpatient services ($ millions) (required)]]/Table2[[#This Row],[Simulated Medicare allowed amount for facility inpatient and outpatient services ($ millions) (required)]],"")</f>
        <v/>
      </c>
    </row>
    <row r="3237" spans="1:9">
      <c r="A3237" s="332"/>
      <c r="B3237" s="332"/>
      <c r="C3237" s="332"/>
      <c r="D3237" s="332"/>
      <c r="E3237" s="332"/>
      <c r="F3237" s="333"/>
      <c r="G3237" s="334"/>
      <c r="H3237" s="335"/>
      <c r="I3237" s="389" t="str">
        <f>IFERROR(Table2[[#This Row],[Total private allowed amount for facility inpatient and outpatient services ($ millions) (required)]]/Table2[[#This Row],[Simulated Medicare allowed amount for facility inpatient and outpatient services ($ millions) (required)]],"")</f>
        <v/>
      </c>
    </row>
    <row r="3238" spans="1:9">
      <c r="A3238" s="332"/>
      <c r="B3238" s="332"/>
      <c r="C3238" s="332"/>
      <c r="D3238" s="332"/>
      <c r="E3238" s="332"/>
      <c r="F3238" s="333"/>
      <c r="G3238" s="335"/>
      <c r="H3238" s="334"/>
      <c r="I3238" s="389" t="str">
        <f>IFERROR(Table2[[#This Row],[Total private allowed amount for facility inpatient and outpatient services ($ millions) (required)]]/Table2[[#This Row],[Simulated Medicare allowed amount for facility inpatient and outpatient services ($ millions) (required)]],"")</f>
        <v/>
      </c>
    </row>
    <row r="3239" spans="1:9" hidden="1">
      <c r="A3239" s="50">
        <v>421300</v>
      </c>
      <c r="B3239" s="50" t="s">
        <v>2254</v>
      </c>
      <c r="C3239" s="50" t="s">
        <v>1592</v>
      </c>
      <c r="D3239" s="50" t="s">
        <v>2255</v>
      </c>
      <c r="E3239" s="50" t="s">
        <v>253</v>
      </c>
      <c r="F3239" s="51" t="s">
        <v>74</v>
      </c>
      <c r="G3239" s="52" t="s">
        <v>254</v>
      </c>
      <c r="H3239" s="52" t="s">
        <v>254</v>
      </c>
      <c r="I323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40" spans="1:9" hidden="1">
      <c r="A3240" s="50">
        <v>421301</v>
      </c>
      <c r="B3240" s="50" t="s">
        <v>2256</v>
      </c>
      <c r="C3240" s="50" t="s">
        <v>2257</v>
      </c>
      <c r="D3240" s="50" t="s">
        <v>2255</v>
      </c>
      <c r="E3240" s="50" t="s">
        <v>494</v>
      </c>
      <c r="F3240" s="51" t="s">
        <v>74</v>
      </c>
      <c r="G3240" s="52" t="s">
        <v>254</v>
      </c>
      <c r="H3240" s="52" t="s">
        <v>254</v>
      </c>
      <c r="I324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41" spans="1:9" hidden="1">
      <c r="A3241" s="50">
        <v>421303</v>
      </c>
      <c r="B3241" s="50" t="s">
        <v>2258</v>
      </c>
      <c r="C3241" s="50" t="s">
        <v>2259</v>
      </c>
      <c r="D3241" s="50" t="s">
        <v>2255</v>
      </c>
      <c r="E3241" s="50" t="s">
        <v>253</v>
      </c>
      <c r="F3241" s="51" t="s">
        <v>74</v>
      </c>
      <c r="G3241" s="52" t="s">
        <v>254</v>
      </c>
      <c r="H3241" s="52" t="s">
        <v>254</v>
      </c>
      <c r="I32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42" spans="1:9">
      <c r="A3242" s="332"/>
      <c r="B3242" s="332"/>
      <c r="C3242" s="332"/>
      <c r="D3242" s="332"/>
      <c r="E3242" s="332"/>
      <c r="F3242" s="333"/>
      <c r="G3242" s="334"/>
      <c r="H3242" s="334"/>
      <c r="I3242" s="389" t="str">
        <f>IFERROR(Table2[[#This Row],[Total private allowed amount for facility inpatient and outpatient services ($ millions) (required)]]/Table2[[#This Row],[Simulated Medicare allowed amount for facility inpatient and outpatient services ($ millions) (required)]],"")</f>
        <v/>
      </c>
    </row>
    <row r="3243" spans="1:9">
      <c r="A3243" s="332"/>
      <c r="B3243" s="332"/>
      <c r="C3243" s="332"/>
      <c r="D3243" s="332"/>
      <c r="E3243" s="332"/>
      <c r="F3243" s="333"/>
      <c r="G3243" s="334"/>
      <c r="H3243" s="334"/>
      <c r="I3243" s="389" t="str">
        <f>IFERROR(Table2[[#This Row],[Total private allowed amount for facility inpatient and outpatient services ($ millions) (required)]]/Table2[[#This Row],[Simulated Medicare allowed amount for facility inpatient and outpatient services ($ millions) (required)]],"")</f>
        <v/>
      </c>
    </row>
    <row r="3244" spans="1:9">
      <c r="A3244" s="332"/>
      <c r="B3244" s="332"/>
      <c r="C3244" s="332"/>
      <c r="D3244" s="332"/>
      <c r="E3244" s="332"/>
      <c r="F3244" s="333"/>
      <c r="G3244" s="334"/>
      <c r="H3244" s="334"/>
      <c r="I3244" s="389" t="str">
        <f>IFERROR(Table2[[#This Row],[Total private allowed amount for facility inpatient and outpatient services ($ millions) (required)]]/Table2[[#This Row],[Simulated Medicare allowed amount for facility inpatient and outpatient services ($ millions) (required)]],"")</f>
        <v/>
      </c>
    </row>
    <row r="3245" spans="1:9">
      <c r="A3245" s="332"/>
      <c r="B3245" s="332"/>
      <c r="C3245" s="332"/>
      <c r="D3245" s="332"/>
      <c r="E3245" s="332"/>
      <c r="F3245" s="333"/>
      <c r="G3245" s="334"/>
      <c r="H3245" s="334"/>
      <c r="I3245" s="389" t="str">
        <f>IFERROR(Table2[[#This Row],[Total private allowed amount for facility inpatient and outpatient services ($ millions) (required)]]/Table2[[#This Row],[Simulated Medicare allowed amount for facility inpatient and outpatient services ($ millions) (required)]],"")</f>
        <v/>
      </c>
    </row>
    <row r="3246" spans="1:9">
      <c r="A3246" s="332"/>
      <c r="B3246" s="332"/>
      <c r="C3246" s="332"/>
      <c r="D3246" s="332"/>
      <c r="E3246" s="332"/>
      <c r="F3246" s="333"/>
      <c r="G3246" s="334"/>
      <c r="H3246" s="334"/>
      <c r="I3246" s="389" t="str">
        <f>IFERROR(Table2[[#This Row],[Total private allowed amount for facility inpatient and outpatient services ($ millions) (required)]]/Table2[[#This Row],[Simulated Medicare allowed amount for facility inpatient and outpatient services ($ millions) (required)]],"")</f>
        <v/>
      </c>
    </row>
    <row r="3247" spans="1:9">
      <c r="A3247" s="332"/>
      <c r="B3247" s="332"/>
      <c r="C3247" s="332"/>
      <c r="D3247" s="332"/>
      <c r="E3247" s="332"/>
      <c r="F3247" s="333"/>
      <c r="G3247" s="334"/>
      <c r="H3247" s="334"/>
      <c r="I3247" s="389" t="str">
        <f>IFERROR(Table2[[#This Row],[Total private allowed amount for facility inpatient and outpatient services ($ millions) (required)]]/Table2[[#This Row],[Simulated Medicare allowed amount for facility inpatient and outpatient services ($ millions) (required)]],"")</f>
        <v/>
      </c>
    </row>
    <row r="3248" spans="1:9">
      <c r="A3248" s="332"/>
      <c r="B3248" s="332"/>
      <c r="C3248" s="332"/>
      <c r="D3248" s="332"/>
      <c r="E3248" s="332"/>
      <c r="F3248" s="333"/>
      <c r="G3248" s="334"/>
      <c r="H3248" s="334"/>
      <c r="I3248" s="389" t="str">
        <f>IFERROR(Table2[[#This Row],[Total private allowed amount for facility inpatient and outpatient services ($ millions) (required)]]/Table2[[#This Row],[Simulated Medicare allowed amount for facility inpatient and outpatient services ($ millions) (required)]],"")</f>
        <v/>
      </c>
    </row>
    <row r="3249" spans="1:9">
      <c r="A3249" s="332"/>
      <c r="B3249" s="332"/>
      <c r="C3249" s="332"/>
      <c r="D3249" s="332"/>
      <c r="E3249" s="332"/>
      <c r="F3249" s="333"/>
      <c r="G3249" s="334"/>
      <c r="H3249" s="334"/>
      <c r="I3249" s="389" t="str">
        <f>IFERROR(Table2[[#This Row],[Total private allowed amount for facility inpatient and outpatient services ($ millions) (required)]]/Table2[[#This Row],[Simulated Medicare allowed amount for facility inpatient and outpatient services ($ millions) (required)]],"")</f>
        <v/>
      </c>
    </row>
    <row r="3250" spans="1:9">
      <c r="A3250" s="332"/>
      <c r="B3250" s="332"/>
      <c r="C3250" s="332"/>
      <c r="D3250" s="332"/>
      <c r="E3250" s="332"/>
      <c r="F3250" s="333"/>
      <c r="G3250" s="334"/>
      <c r="H3250" s="334"/>
      <c r="I3250" s="389" t="str">
        <f>IFERROR(Table2[[#This Row],[Total private allowed amount for facility inpatient and outpatient services ($ millions) (required)]]/Table2[[#This Row],[Simulated Medicare allowed amount for facility inpatient and outpatient services ($ millions) (required)]],"")</f>
        <v/>
      </c>
    </row>
    <row r="3251" spans="1:9">
      <c r="A3251" s="332"/>
      <c r="B3251" s="332"/>
      <c r="C3251" s="332"/>
      <c r="D3251" s="332"/>
      <c r="E3251" s="332"/>
      <c r="F3251" s="333"/>
      <c r="G3251" s="334"/>
      <c r="H3251" s="334"/>
      <c r="I3251" s="389" t="str">
        <f>IFERROR(Table2[[#This Row],[Total private allowed amount for facility inpatient and outpatient services ($ millions) (required)]]/Table2[[#This Row],[Simulated Medicare allowed amount for facility inpatient and outpatient services ($ millions) (required)]],"")</f>
        <v/>
      </c>
    </row>
    <row r="3252" spans="1:9">
      <c r="A3252" s="332"/>
      <c r="B3252" s="332"/>
      <c r="C3252" s="332"/>
      <c r="D3252" s="332"/>
      <c r="E3252" s="332"/>
      <c r="F3252" s="333"/>
      <c r="G3252" s="336"/>
      <c r="H3252" s="336"/>
      <c r="I3252" s="389" t="str">
        <f>IFERROR(Table2[[#This Row],[Total private allowed amount for facility inpatient and outpatient services ($ millions) (required)]]/Table2[[#This Row],[Simulated Medicare allowed amount for facility inpatient and outpatient services ($ millions) (required)]],"")</f>
        <v/>
      </c>
    </row>
    <row r="3253" spans="1:9">
      <c r="A3253" s="332"/>
      <c r="B3253" s="332"/>
      <c r="C3253" s="332"/>
      <c r="D3253" s="332"/>
      <c r="E3253" s="332"/>
      <c r="F3253" s="333"/>
      <c r="G3253" s="334"/>
      <c r="H3253" s="334"/>
      <c r="I3253" s="389" t="str">
        <f>IFERROR(Table2[[#This Row],[Total private allowed amount for facility inpatient and outpatient services ($ millions) (required)]]/Table2[[#This Row],[Simulated Medicare allowed amount for facility inpatient and outpatient services ($ millions) (required)]],"")</f>
        <v/>
      </c>
    </row>
    <row r="3254" spans="1:9" hidden="1">
      <c r="A3254" s="50">
        <v>431300</v>
      </c>
      <c r="B3254" s="50" t="s">
        <v>2260</v>
      </c>
      <c r="C3254" s="50" t="s">
        <v>545</v>
      </c>
      <c r="D3254" s="50" t="s">
        <v>2261</v>
      </c>
      <c r="E3254" s="50" t="s">
        <v>253</v>
      </c>
      <c r="F3254" s="51" t="s">
        <v>74</v>
      </c>
      <c r="G3254" s="52" t="s">
        <v>254</v>
      </c>
      <c r="H3254" s="52" t="s">
        <v>254</v>
      </c>
      <c r="I325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55" spans="1:9" hidden="1">
      <c r="A3255" s="50">
        <v>431301</v>
      </c>
      <c r="B3255" s="50" t="s">
        <v>2262</v>
      </c>
      <c r="C3255" s="50" t="s">
        <v>2263</v>
      </c>
      <c r="D3255" s="50" t="s">
        <v>2261</v>
      </c>
      <c r="E3255" s="50" t="s">
        <v>253</v>
      </c>
      <c r="F3255" s="51" t="s">
        <v>74</v>
      </c>
      <c r="G3255" s="52" t="s">
        <v>254</v>
      </c>
      <c r="H3255" s="52" t="s">
        <v>254</v>
      </c>
      <c r="I325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56" spans="1:9" hidden="1">
      <c r="A3256" s="50">
        <v>431302</v>
      </c>
      <c r="B3256" s="50" t="s">
        <v>2264</v>
      </c>
      <c r="C3256" s="50" t="s">
        <v>2265</v>
      </c>
      <c r="D3256" s="50" t="s">
        <v>2261</v>
      </c>
      <c r="E3256" s="50" t="s">
        <v>915</v>
      </c>
      <c r="F3256" s="51" t="s">
        <v>74</v>
      </c>
      <c r="G3256" s="52" t="s">
        <v>254</v>
      </c>
      <c r="H3256" s="52" t="s">
        <v>254</v>
      </c>
      <c r="I325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57" spans="1:9" hidden="1">
      <c r="A3257" s="50">
        <v>431305</v>
      </c>
      <c r="B3257" s="50" t="s">
        <v>2266</v>
      </c>
      <c r="C3257" s="50" t="s">
        <v>2267</v>
      </c>
      <c r="D3257" s="50" t="s">
        <v>2261</v>
      </c>
      <c r="E3257" s="50" t="s">
        <v>253</v>
      </c>
      <c r="F3257" s="51" t="s">
        <v>74</v>
      </c>
      <c r="G3257" s="52" t="s">
        <v>254</v>
      </c>
      <c r="H3257" s="52" t="s">
        <v>254</v>
      </c>
      <c r="I325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58" spans="1:9" hidden="1">
      <c r="A3258" s="50">
        <v>431306</v>
      </c>
      <c r="B3258" s="50" t="s">
        <v>2268</v>
      </c>
      <c r="C3258" s="50" t="s">
        <v>2269</v>
      </c>
      <c r="D3258" s="50" t="s">
        <v>2261</v>
      </c>
      <c r="E3258" s="50" t="s">
        <v>915</v>
      </c>
      <c r="F3258" s="51" t="s">
        <v>74</v>
      </c>
      <c r="G3258" s="52" t="s">
        <v>254</v>
      </c>
      <c r="H3258" s="52" t="s">
        <v>254</v>
      </c>
      <c r="I325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59" spans="1:9" hidden="1">
      <c r="A3259" s="50">
        <v>431307</v>
      </c>
      <c r="B3259" s="50" t="s">
        <v>2270</v>
      </c>
      <c r="C3259" s="50" t="s">
        <v>2271</v>
      </c>
      <c r="D3259" s="50" t="s">
        <v>2261</v>
      </c>
      <c r="E3259" s="50" t="s">
        <v>974</v>
      </c>
      <c r="F3259" s="51" t="s">
        <v>74</v>
      </c>
      <c r="G3259" s="52" t="s">
        <v>254</v>
      </c>
      <c r="H3259" s="52" t="s">
        <v>254</v>
      </c>
      <c r="I325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0" spans="1:9" hidden="1">
      <c r="A3260" s="50">
        <v>431308</v>
      </c>
      <c r="B3260" s="50" t="s">
        <v>2272</v>
      </c>
      <c r="C3260" s="50" t="s">
        <v>706</v>
      </c>
      <c r="D3260" s="50" t="s">
        <v>2261</v>
      </c>
      <c r="E3260" s="50" t="s">
        <v>915</v>
      </c>
      <c r="F3260" s="51" t="s">
        <v>74</v>
      </c>
      <c r="G3260" s="52" t="s">
        <v>254</v>
      </c>
      <c r="H3260" s="52" t="s">
        <v>254</v>
      </c>
      <c r="I326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1" spans="1:9" hidden="1">
      <c r="A3261" s="50">
        <v>431309</v>
      </c>
      <c r="B3261" s="50" t="s">
        <v>1494</v>
      </c>
      <c r="C3261" s="50" t="s">
        <v>2273</v>
      </c>
      <c r="D3261" s="50" t="s">
        <v>2261</v>
      </c>
      <c r="E3261" s="50" t="s">
        <v>974</v>
      </c>
      <c r="F3261" s="51" t="s">
        <v>74</v>
      </c>
      <c r="G3261" s="52" t="s">
        <v>254</v>
      </c>
      <c r="H3261" s="52" t="s">
        <v>254</v>
      </c>
      <c r="I326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2" spans="1:9" hidden="1">
      <c r="A3262" s="50">
        <v>431310</v>
      </c>
      <c r="B3262" s="50" t="s">
        <v>2274</v>
      </c>
      <c r="C3262" s="50" t="s">
        <v>2275</v>
      </c>
      <c r="D3262" s="50" t="s">
        <v>2261</v>
      </c>
      <c r="E3262" s="50" t="s">
        <v>915</v>
      </c>
      <c r="F3262" s="51" t="s">
        <v>74</v>
      </c>
      <c r="G3262" s="52" t="s">
        <v>254</v>
      </c>
      <c r="H3262" s="52" t="s">
        <v>254</v>
      </c>
      <c r="I326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3" spans="1:9" hidden="1">
      <c r="A3263" s="50">
        <v>431311</v>
      </c>
      <c r="B3263" s="50" t="s">
        <v>2276</v>
      </c>
      <c r="C3263" s="50" t="s">
        <v>2277</v>
      </c>
      <c r="D3263" s="50" t="s">
        <v>2261</v>
      </c>
      <c r="E3263" s="50" t="s">
        <v>974</v>
      </c>
      <c r="F3263" s="51" t="s">
        <v>74</v>
      </c>
      <c r="G3263" s="52" t="s">
        <v>254</v>
      </c>
      <c r="H3263" s="52" t="s">
        <v>254</v>
      </c>
      <c r="I326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4" spans="1:9" hidden="1">
      <c r="A3264" s="50">
        <v>431312</v>
      </c>
      <c r="B3264" s="50" t="s">
        <v>2278</v>
      </c>
      <c r="C3264" s="50" t="s">
        <v>2279</v>
      </c>
      <c r="D3264" s="50" t="s">
        <v>2261</v>
      </c>
      <c r="E3264" s="50" t="s">
        <v>915</v>
      </c>
      <c r="F3264" s="51" t="s">
        <v>74</v>
      </c>
      <c r="G3264" s="52" t="s">
        <v>254</v>
      </c>
      <c r="H3264" s="52" t="s">
        <v>254</v>
      </c>
      <c r="I326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5" spans="1:9" hidden="1">
      <c r="A3265" s="50">
        <v>431313</v>
      </c>
      <c r="B3265" s="50" t="s">
        <v>2280</v>
      </c>
      <c r="C3265" s="50" t="s">
        <v>2281</v>
      </c>
      <c r="D3265" s="50" t="s">
        <v>2261</v>
      </c>
      <c r="E3265" s="50" t="s">
        <v>915</v>
      </c>
      <c r="F3265" s="51" t="s">
        <v>74</v>
      </c>
      <c r="G3265" s="52" t="s">
        <v>254</v>
      </c>
      <c r="H3265" s="52" t="s">
        <v>254</v>
      </c>
      <c r="I326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6" spans="1:9" hidden="1">
      <c r="A3266" s="50">
        <v>431314</v>
      </c>
      <c r="B3266" s="50" t="s">
        <v>2282</v>
      </c>
      <c r="C3266" s="50" t="s">
        <v>2283</v>
      </c>
      <c r="D3266" s="50" t="s">
        <v>2261</v>
      </c>
      <c r="E3266" s="50" t="s">
        <v>253</v>
      </c>
      <c r="F3266" s="51" t="s">
        <v>74</v>
      </c>
      <c r="G3266" s="52" t="s">
        <v>254</v>
      </c>
      <c r="H3266" s="52" t="s">
        <v>254</v>
      </c>
      <c r="I326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7" spans="1:9" hidden="1">
      <c r="A3267" s="50">
        <v>431315</v>
      </c>
      <c r="B3267" s="50" t="s">
        <v>2284</v>
      </c>
      <c r="C3267" s="50" t="s">
        <v>2285</v>
      </c>
      <c r="D3267" s="50" t="s">
        <v>2261</v>
      </c>
      <c r="E3267" s="50" t="s">
        <v>915</v>
      </c>
      <c r="F3267" s="51" t="s">
        <v>74</v>
      </c>
      <c r="G3267" s="52" t="s">
        <v>254</v>
      </c>
      <c r="H3267" s="52" t="s">
        <v>254</v>
      </c>
      <c r="I32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8" spans="1:9" hidden="1">
      <c r="A3268" s="50">
        <v>431316</v>
      </c>
      <c r="B3268" s="50" t="s">
        <v>1494</v>
      </c>
      <c r="C3268" s="50" t="s">
        <v>2286</v>
      </c>
      <c r="D3268" s="50" t="s">
        <v>2261</v>
      </c>
      <c r="E3268" s="50" t="s">
        <v>253</v>
      </c>
      <c r="F3268" s="51" t="s">
        <v>74</v>
      </c>
      <c r="G3268" s="52" t="s">
        <v>254</v>
      </c>
      <c r="H3268" s="52" t="s">
        <v>254</v>
      </c>
      <c r="I32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69" spans="1:9" hidden="1">
      <c r="A3269" s="50">
        <v>431317</v>
      </c>
      <c r="B3269" s="50" t="s">
        <v>2287</v>
      </c>
      <c r="C3269" s="50" t="s">
        <v>2288</v>
      </c>
      <c r="D3269" s="50" t="s">
        <v>2261</v>
      </c>
      <c r="E3269" s="50" t="s">
        <v>915</v>
      </c>
      <c r="F3269" s="51" t="s">
        <v>74</v>
      </c>
      <c r="G3269" s="52" t="s">
        <v>254</v>
      </c>
      <c r="H3269" s="52" t="s">
        <v>254</v>
      </c>
      <c r="I32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0" spans="1:9" hidden="1">
      <c r="A3270" s="50">
        <v>431318</v>
      </c>
      <c r="B3270" s="50" t="s">
        <v>2289</v>
      </c>
      <c r="C3270" s="50" t="s">
        <v>2290</v>
      </c>
      <c r="D3270" s="50" t="s">
        <v>2261</v>
      </c>
      <c r="E3270" s="50" t="s">
        <v>253</v>
      </c>
      <c r="F3270" s="51" t="s">
        <v>74</v>
      </c>
      <c r="G3270" s="52" t="s">
        <v>254</v>
      </c>
      <c r="H3270" s="52" t="s">
        <v>254</v>
      </c>
      <c r="I32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1" spans="1:9" hidden="1">
      <c r="A3271" s="50">
        <v>431319</v>
      </c>
      <c r="B3271" s="50" t="s">
        <v>2291</v>
      </c>
      <c r="C3271" s="50" t="s">
        <v>2292</v>
      </c>
      <c r="D3271" s="50" t="s">
        <v>2261</v>
      </c>
      <c r="E3271" s="50" t="s">
        <v>2293</v>
      </c>
      <c r="F3271" s="51" t="s">
        <v>74</v>
      </c>
      <c r="G3271" s="52" t="s">
        <v>254</v>
      </c>
      <c r="H3271" s="52" t="s">
        <v>254</v>
      </c>
      <c r="I327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2" spans="1:9" hidden="1">
      <c r="A3272" s="50">
        <v>431320</v>
      </c>
      <c r="B3272" s="50" t="s">
        <v>2294</v>
      </c>
      <c r="C3272" s="50" t="s">
        <v>2295</v>
      </c>
      <c r="D3272" s="50" t="s">
        <v>2261</v>
      </c>
      <c r="E3272" s="50" t="s">
        <v>2293</v>
      </c>
      <c r="F3272" s="51" t="s">
        <v>74</v>
      </c>
      <c r="G3272" s="52" t="s">
        <v>254</v>
      </c>
      <c r="H3272" s="52" t="s">
        <v>254</v>
      </c>
      <c r="I32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3" spans="1:9" hidden="1">
      <c r="A3273" s="50">
        <v>431321</v>
      </c>
      <c r="B3273" s="50" t="s">
        <v>2296</v>
      </c>
      <c r="C3273" s="50" t="s">
        <v>2297</v>
      </c>
      <c r="D3273" s="50" t="s">
        <v>2261</v>
      </c>
      <c r="E3273" s="50" t="s">
        <v>2293</v>
      </c>
      <c r="F3273" s="51" t="s">
        <v>74</v>
      </c>
      <c r="G3273" s="52" t="s">
        <v>254</v>
      </c>
      <c r="H3273" s="52" t="s">
        <v>254</v>
      </c>
      <c r="I32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4" spans="1:9" hidden="1">
      <c r="A3274" s="50">
        <v>431322</v>
      </c>
      <c r="B3274" s="50" t="s">
        <v>2298</v>
      </c>
      <c r="C3274" s="50" t="s">
        <v>2299</v>
      </c>
      <c r="D3274" s="50" t="s">
        <v>2261</v>
      </c>
      <c r="E3274" s="50" t="s">
        <v>2293</v>
      </c>
      <c r="F3274" s="51" t="s">
        <v>74</v>
      </c>
      <c r="G3274" s="52" t="s">
        <v>254</v>
      </c>
      <c r="H3274" s="52" t="s">
        <v>254</v>
      </c>
      <c r="I32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5" spans="1:9" hidden="1">
      <c r="A3275" s="50">
        <v>431323</v>
      </c>
      <c r="B3275" s="50" t="s">
        <v>2300</v>
      </c>
      <c r="C3275" s="50" t="s">
        <v>2301</v>
      </c>
      <c r="D3275" s="50" t="s">
        <v>2261</v>
      </c>
      <c r="E3275" s="50" t="s">
        <v>2293</v>
      </c>
      <c r="F3275" s="51" t="s">
        <v>74</v>
      </c>
      <c r="G3275" s="52" t="s">
        <v>254</v>
      </c>
      <c r="H3275" s="52" t="s">
        <v>254</v>
      </c>
      <c r="I32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6" spans="1:9" hidden="1">
      <c r="A3276" s="50">
        <v>431324</v>
      </c>
      <c r="B3276" s="50" t="s">
        <v>2302</v>
      </c>
      <c r="C3276" s="50" t="s">
        <v>2303</v>
      </c>
      <c r="D3276" s="50" t="s">
        <v>2261</v>
      </c>
      <c r="E3276" s="50" t="s">
        <v>915</v>
      </c>
      <c r="F3276" s="51" t="s">
        <v>74</v>
      </c>
      <c r="G3276" s="52" t="s">
        <v>254</v>
      </c>
      <c r="H3276" s="52" t="s">
        <v>254</v>
      </c>
      <c r="I32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7" spans="1:9" hidden="1">
      <c r="A3277" s="50">
        <v>431325</v>
      </c>
      <c r="B3277" s="50" t="s">
        <v>2304</v>
      </c>
      <c r="C3277" s="50" t="s">
        <v>2305</v>
      </c>
      <c r="D3277" s="50" t="s">
        <v>2261</v>
      </c>
      <c r="E3277" s="50" t="s">
        <v>375</v>
      </c>
      <c r="F3277" s="51" t="s">
        <v>74</v>
      </c>
      <c r="G3277" s="52" t="s">
        <v>254</v>
      </c>
      <c r="H3277" s="52" t="s">
        <v>254</v>
      </c>
      <c r="I32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8" spans="1:9" hidden="1">
      <c r="A3278" s="50">
        <v>431326</v>
      </c>
      <c r="B3278" s="50" t="s">
        <v>2306</v>
      </c>
      <c r="C3278" s="50" t="s">
        <v>2307</v>
      </c>
      <c r="D3278" s="50" t="s">
        <v>2261</v>
      </c>
      <c r="E3278" s="50" t="s">
        <v>915</v>
      </c>
      <c r="F3278" s="51" t="s">
        <v>74</v>
      </c>
      <c r="G3278" s="52" t="s">
        <v>254</v>
      </c>
      <c r="H3278" s="52" t="s">
        <v>254</v>
      </c>
      <c r="I32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79" spans="1:9" hidden="1">
      <c r="A3279" s="50">
        <v>431327</v>
      </c>
      <c r="B3279" s="50" t="s">
        <v>2308</v>
      </c>
      <c r="C3279" s="50" t="s">
        <v>2309</v>
      </c>
      <c r="D3279" s="50" t="s">
        <v>2261</v>
      </c>
      <c r="E3279" s="50" t="s">
        <v>915</v>
      </c>
      <c r="F3279" s="51" t="s">
        <v>74</v>
      </c>
      <c r="G3279" s="52" t="s">
        <v>254</v>
      </c>
      <c r="H3279" s="52" t="s">
        <v>254</v>
      </c>
      <c r="I32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80" spans="1:9" hidden="1">
      <c r="A3280" s="50">
        <v>431329</v>
      </c>
      <c r="B3280" s="50" t="s">
        <v>2310</v>
      </c>
      <c r="C3280" s="50" t="s">
        <v>2311</v>
      </c>
      <c r="D3280" s="50" t="s">
        <v>2261</v>
      </c>
      <c r="E3280" s="50" t="s">
        <v>974</v>
      </c>
      <c r="F3280" s="51" t="s">
        <v>74</v>
      </c>
      <c r="G3280" s="52" t="s">
        <v>254</v>
      </c>
      <c r="H3280" s="52" t="s">
        <v>254</v>
      </c>
      <c r="I32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81" spans="1:9" hidden="1">
      <c r="A3281" s="50">
        <v>431330</v>
      </c>
      <c r="B3281" s="50" t="s">
        <v>2312</v>
      </c>
      <c r="C3281" s="50" t="s">
        <v>2313</v>
      </c>
      <c r="D3281" s="50" t="s">
        <v>2261</v>
      </c>
      <c r="E3281" s="50" t="s">
        <v>915</v>
      </c>
      <c r="F3281" s="51" t="s">
        <v>74</v>
      </c>
      <c r="G3281" s="52" t="s">
        <v>254</v>
      </c>
      <c r="H3281" s="52" t="s">
        <v>254</v>
      </c>
      <c r="I32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82" spans="1:9" hidden="1">
      <c r="A3282" s="50">
        <v>431331</v>
      </c>
      <c r="B3282" s="50" t="s">
        <v>2314</v>
      </c>
      <c r="C3282" s="50" t="s">
        <v>2315</v>
      </c>
      <c r="D3282" s="50" t="s">
        <v>2261</v>
      </c>
      <c r="E3282" s="50" t="s">
        <v>915</v>
      </c>
      <c r="F3282" s="51" t="s">
        <v>74</v>
      </c>
      <c r="G3282" s="52" t="s">
        <v>254</v>
      </c>
      <c r="H3282" s="52" t="s">
        <v>254</v>
      </c>
      <c r="I32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83" spans="1:9" hidden="1">
      <c r="A3283" s="50">
        <v>431332</v>
      </c>
      <c r="B3283" s="50" t="s">
        <v>2316</v>
      </c>
      <c r="C3283" s="50" t="s">
        <v>2317</v>
      </c>
      <c r="D3283" s="50" t="s">
        <v>2261</v>
      </c>
      <c r="E3283" s="50" t="s">
        <v>915</v>
      </c>
      <c r="F3283" s="51" t="s">
        <v>74</v>
      </c>
      <c r="G3283" s="52" t="s">
        <v>254</v>
      </c>
      <c r="H3283" s="52" t="s">
        <v>254</v>
      </c>
      <c r="I32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84" spans="1:9" hidden="1">
      <c r="A3284" s="50">
        <v>431333</v>
      </c>
      <c r="B3284" s="50" t="s">
        <v>2318</v>
      </c>
      <c r="C3284" s="50" t="s">
        <v>2319</v>
      </c>
      <c r="D3284" s="50" t="s">
        <v>2261</v>
      </c>
      <c r="E3284" s="50" t="s">
        <v>974</v>
      </c>
      <c r="F3284" s="51" t="s">
        <v>74</v>
      </c>
      <c r="G3284" s="52" t="s">
        <v>254</v>
      </c>
      <c r="H3284" s="52" t="s">
        <v>254</v>
      </c>
      <c r="I32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85" spans="1:9" hidden="1">
      <c r="A3285" s="50">
        <v>431334</v>
      </c>
      <c r="B3285" s="50" t="s">
        <v>2320</v>
      </c>
      <c r="C3285" s="50" t="s">
        <v>2321</v>
      </c>
      <c r="D3285" s="50" t="s">
        <v>2261</v>
      </c>
      <c r="E3285" s="50" t="s">
        <v>974</v>
      </c>
      <c r="F3285" s="51" t="s">
        <v>74</v>
      </c>
      <c r="G3285" s="52" t="s">
        <v>254</v>
      </c>
      <c r="H3285" s="52" t="s">
        <v>254</v>
      </c>
      <c r="I328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86" spans="1:9" hidden="1">
      <c r="A3286" s="50">
        <v>431335</v>
      </c>
      <c r="B3286" s="50" t="s">
        <v>2322</v>
      </c>
      <c r="C3286" s="50" t="s">
        <v>2323</v>
      </c>
      <c r="D3286" s="50" t="s">
        <v>2261</v>
      </c>
      <c r="E3286" s="50" t="s">
        <v>494</v>
      </c>
      <c r="F3286" s="51" t="s">
        <v>74</v>
      </c>
      <c r="G3286" s="53">
        <v>0.17</v>
      </c>
      <c r="H3286" s="53">
        <v>0.21</v>
      </c>
      <c r="I328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0.80952380952380965</v>
      </c>
    </row>
    <row r="3287" spans="1:9" hidden="1">
      <c r="A3287" s="50">
        <v>431336</v>
      </c>
      <c r="B3287" s="50" t="s">
        <v>2324</v>
      </c>
      <c r="C3287" s="50" t="s">
        <v>2325</v>
      </c>
      <c r="D3287" s="50" t="s">
        <v>2261</v>
      </c>
      <c r="E3287" s="50" t="s">
        <v>974</v>
      </c>
      <c r="F3287" s="51" t="s">
        <v>74</v>
      </c>
      <c r="G3287" s="52" t="s">
        <v>254</v>
      </c>
      <c r="H3287" s="52" t="s">
        <v>254</v>
      </c>
      <c r="I32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88" spans="1:9" hidden="1">
      <c r="A3288" s="50">
        <v>431337</v>
      </c>
      <c r="B3288" s="50" t="s">
        <v>2326</v>
      </c>
      <c r="C3288" s="50" t="s">
        <v>2327</v>
      </c>
      <c r="D3288" s="50" t="s">
        <v>2261</v>
      </c>
      <c r="E3288" s="50" t="s">
        <v>915</v>
      </c>
      <c r="F3288" s="51" t="s">
        <v>74</v>
      </c>
      <c r="G3288" s="52" t="s">
        <v>254</v>
      </c>
      <c r="H3288" s="52" t="s">
        <v>254</v>
      </c>
      <c r="I328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89" spans="1:9" hidden="1">
      <c r="A3289" s="50">
        <v>431338</v>
      </c>
      <c r="B3289" s="50" t="s">
        <v>2328</v>
      </c>
      <c r="C3289" s="50" t="s">
        <v>2329</v>
      </c>
      <c r="D3289" s="50" t="s">
        <v>2261</v>
      </c>
      <c r="E3289" s="50" t="s">
        <v>915</v>
      </c>
      <c r="F3289" s="51" t="s">
        <v>74</v>
      </c>
      <c r="G3289" s="52" t="s">
        <v>254</v>
      </c>
      <c r="H3289" s="52" t="s">
        <v>254</v>
      </c>
      <c r="I328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90" spans="1:9" hidden="1">
      <c r="A3290" s="50">
        <v>431339</v>
      </c>
      <c r="B3290" s="50" t="s">
        <v>2330</v>
      </c>
      <c r="C3290" s="50" t="s">
        <v>2331</v>
      </c>
      <c r="D3290" s="50" t="s">
        <v>2261</v>
      </c>
      <c r="E3290" s="50" t="s">
        <v>974</v>
      </c>
      <c r="F3290" s="51" t="s">
        <v>74</v>
      </c>
      <c r="G3290" s="52" t="s">
        <v>254</v>
      </c>
      <c r="H3290" s="52" t="s">
        <v>254</v>
      </c>
      <c r="I329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291" spans="1:9">
      <c r="A3291" s="332"/>
      <c r="B3291" s="332"/>
      <c r="C3291" s="332"/>
      <c r="D3291" s="332"/>
      <c r="E3291" s="332"/>
      <c r="F3291" s="333"/>
      <c r="G3291" s="336"/>
      <c r="H3291" s="336"/>
      <c r="I3291" s="389" t="str">
        <f>IFERROR(Table2[[#This Row],[Total private allowed amount for facility inpatient and outpatient services ($ millions) (required)]]/Table2[[#This Row],[Simulated Medicare allowed amount for facility inpatient and outpatient services ($ millions) (required)]],"")</f>
        <v/>
      </c>
    </row>
    <row r="3292" spans="1:9">
      <c r="A3292" s="332"/>
      <c r="B3292" s="332"/>
      <c r="C3292" s="332"/>
      <c r="D3292" s="332"/>
      <c r="E3292" s="332"/>
      <c r="F3292" s="333"/>
      <c r="G3292" s="334"/>
      <c r="H3292" s="334"/>
      <c r="I3292" s="389" t="str">
        <f>IFERROR(Table2[[#This Row],[Total private allowed amount for facility inpatient and outpatient services ($ millions) (required)]]/Table2[[#This Row],[Simulated Medicare allowed amount for facility inpatient and outpatient services ($ millions) (required)]],"")</f>
        <v/>
      </c>
    </row>
    <row r="3293" spans="1:9">
      <c r="A3293" s="332"/>
      <c r="B3293" s="332"/>
      <c r="C3293" s="332"/>
      <c r="D3293" s="332"/>
      <c r="E3293" s="332"/>
      <c r="F3293" s="333"/>
      <c r="G3293" s="334"/>
      <c r="H3293" s="334"/>
      <c r="I3293" s="389" t="str">
        <f>IFERROR(Table2[[#This Row],[Total private allowed amount for facility inpatient and outpatient services ($ millions) (required)]]/Table2[[#This Row],[Simulated Medicare allowed amount for facility inpatient and outpatient services ($ millions) (required)]],"")</f>
        <v/>
      </c>
    </row>
    <row r="3294" spans="1:9">
      <c r="A3294" s="332"/>
      <c r="B3294" s="332"/>
      <c r="C3294" s="332"/>
      <c r="D3294" s="332"/>
      <c r="E3294" s="332"/>
      <c r="F3294" s="333"/>
      <c r="G3294" s="334"/>
      <c r="H3294" s="334"/>
      <c r="I3294" s="389" t="str">
        <f>IFERROR(Table2[[#This Row],[Total private allowed amount for facility inpatient and outpatient services ($ millions) (required)]]/Table2[[#This Row],[Simulated Medicare allowed amount for facility inpatient and outpatient services ($ millions) (required)]],"")</f>
        <v/>
      </c>
    </row>
    <row r="3295" spans="1:9">
      <c r="A3295" s="332"/>
      <c r="B3295" s="332"/>
      <c r="C3295" s="332"/>
      <c r="D3295" s="332"/>
      <c r="E3295" s="332"/>
      <c r="F3295" s="333"/>
      <c r="G3295" s="336"/>
      <c r="H3295" s="336"/>
      <c r="I3295" s="389" t="str">
        <f>IFERROR(Table2[[#This Row],[Total private allowed amount for facility inpatient and outpatient services ($ millions) (required)]]/Table2[[#This Row],[Simulated Medicare allowed amount for facility inpatient and outpatient services ($ millions) (required)]],"")</f>
        <v/>
      </c>
    </row>
    <row r="3296" spans="1:9">
      <c r="A3296" s="332"/>
      <c r="B3296" s="332"/>
      <c r="C3296" s="332"/>
      <c r="D3296" s="332"/>
      <c r="E3296" s="332"/>
      <c r="F3296" s="333"/>
      <c r="G3296" s="336"/>
      <c r="H3296" s="336"/>
      <c r="I3296" s="389" t="str">
        <f>IFERROR(Table2[[#This Row],[Total private allowed amount for facility inpatient and outpatient services ($ millions) (required)]]/Table2[[#This Row],[Simulated Medicare allowed amount for facility inpatient and outpatient services ($ millions) (required)]],"")</f>
        <v/>
      </c>
    </row>
    <row r="3297" spans="1:9">
      <c r="A3297" s="332"/>
      <c r="B3297" s="332"/>
      <c r="C3297" s="332"/>
      <c r="D3297" s="332"/>
      <c r="E3297" s="332"/>
      <c r="F3297" s="333"/>
      <c r="G3297" s="334"/>
      <c r="H3297" s="335"/>
      <c r="I3297" s="389" t="str">
        <f>IFERROR(Table2[[#This Row],[Total private allowed amount for facility inpatient and outpatient services ($ millions) (required)]]/Table2[[#This Row],[Simulated Medicare allowed amount for facility inpatient and outpatient services ($ millions) (required)]],"")</f>
        <v/>
      </c>
    </row>
    <row r="3298" spans="1:9">
      <c r="A3298" s="332"/>
      <c r="B3298" s="332"/>
      <c r="C3298" s="332"/>
      <c r="D3298" s="332"/>
      <c r="E3298" s="332"/>
      <c r="F3298" s="333"/>
      <c r="G3298" s="334"/>
      <c r="H3298" s="334"/>
      <c r="I3298" s="389" t="str">
        <f>IFERROR(Table2[[#This Row],[Total private allowed amount for facility inpatient and outpatient services ($ millions) (required)]]/Table2[[#This Row],[Simulated Medicare allowed amount for facility inpatient and outpatient services ($ millions) (required)]],"")</f>
        <v/>
      </c>
    </row>
    <row r="3299" spans="1:9">
      <c r="A3299" s="332"/>
      <c r="B3299" s="332"/>
      <c r="C3299" s="332"/>
      <c r="D3299" s="332"/>
      <c r="E3299" s="332"/>
      <c r="F3299" s="333"/>
      <c r="G3299" s="334"/>
      <c r="H3299" s="334"/>
      <c r="I3299" s="389" t="str">
        <f>IFERROR(Table2[[#This Row],[Total private allowed amount for facility inpatient and outpatient services ($ millions) (required)]]/Table2[[#This Row],[Simulated Medicare allowed amount for facility inpatient and outpatient services ($ millions) (required)]],"")</f>
        <v/>
      </c>
    </row>
    <row r="3300" spans="1:9">
      <c r="A3300" s="332"/>
      <c r="B3300" s="332"/>
      <c r="C3300" s="332"/>
      <c r="D3300" s="332"/>
      <c r="E3300" s="332"/>
      <c r="F3300" s="333"/>
      <c r="G3300" s="334"/>
      <c r="H3300" s="334"/>
      <c r="I3300" s="389" t="str">
        <f>IFERROR(Table2[[#This Row],[Total private allowed amount for facility inpatient and outpatient services ($ millions) (required)]]/Table2[[#This Row],[Simulated Medicare allowed amount for facility inpatient and outpatient services ($ millions) (required)]],"")</f>
        <v/>
      </c>
    </row>
    <row r="3301" spans="1:9">
      <c r="A3301" s="332"/>
      <c r="B3301" s="332"/>
      <c r="C3301" s="332"/>
      <c r="D3301" s="332"/>
      <c r="E3301" s="332"/>
      <c r="F3301" s="333"/>
      <c r="G3301" s="334"/>
      <c r="H3301" s="334"/>
      <c r="I3301" s="389" t="str">
        <f>IFERROR(Table2[[#This Row],[Total private allowed amount for facility inpatient and outpatient services ($ millions) (required)]]/Table2[[#This Row],[Simulated Medicare allowed amount for facility inpatient and outpatient services ($ millions) (required)]],"")</f>
        <v/>
      </c>
    </row>
    <row r="3302" spans="1:9">
      <c r="A3302" s="332"/>
      <c r="B3302" s="332"/>
      <c r="C3302" s="332"/>
      <c r="D3302" s="332"/>
      <c r="E3302" s="332"/>
      <c r="F3302" s="333"/>
      <c r="G3302" s="336"/>
      <c r="H3302" s="336"/>
      <c r="I3302" s="389" t="str">
        <f>IFERROR(Table2[[#This Row],[Total private allowed amount for facility inpatient and outpatient services ($ millions) (required)]]/Table2[[#This Row],[Simulated Medicare allowed amount for facility inpatient and outpatient services ($ millions) (required)]],"")</f>
        <v/>
      </c>
    </row>
    <row r="3303" spans="1:9">
      <c r="A3303" s="332"/>
      <c r="B3303" s="332"/>
      <c r="C3303" s="332"/>
      <c r="D3303" s="332"/>
      <c r="E3303" s="332"/>
      <c r="F3303" s="333"/>
      <c r="G3303" s="334"/>
      <c r="H3303" s="334"/>
      <c r="I3303" s="389" t="str">
        <f>IFERROR(Table2[[#This Row],[Total private allowed amount for facility inpatient and outpatient services ($ millions) (required)]]/Table2[[#This Row],[Simulated Medicare allowed amount for facility inpatient and outpatient services ($ millions) (required)]],"")</f>
        <v/>
      </c>
    </row>
    <row r="3304" spans="1:9">
      <c r="A3304" s="332"/>
      <c r="B3304" s="332"/>
      <c r="C3304" s="332"/>
      <c r="D3304" s="332"/>
      <c r="E3304" s="332"/>
      <c r="F3304" s="333"/>
      <c r="G3304" s="334"/>
      <c r="H3304" s="334"/>
      <c r="I3304" s="389" t="str">
        <f>IFERROR(Table2[[#This Row],[Total private allowed amount for facility inpatient and outpatient services ($ millions) (required)]]/Table2[[#This Row],[Simulated Medicare allowed amount for facility inpatient and outpatient services ($ millions) (required)]],"")</f>
        <v/>
      </c>
    </row>
    <row r="3305" spans="1:9">
      <c r="A3305" s="332"/>
      <c r="B3305" s="332"/>
      <c r="C3305" s="332"/>
      <c r="D3305" s="332"/>
      <c r="E3305" s="332"/>
      <c r="F3305" s="333"/>
      <c r="G3305" s="334"/>
      <c r="H3305" s="334"/>
      <c r="I3305" s="389" t="str">
        <f>IFERROR(Table2[[#This Row],[Total private allowed amount for facility inpatient and outpatient services ($ millions) (required)]]/Table2[[#This Row],[Simulated Medicare allowed amount for facility inpatient and outpatient services ($ millions) (required)]],"")</f>
        <v/>
      </c>
    </row>
    <row r="3306" spans="1:9">
      <c r="A3306" s="332"/>
      <c r="B3306" s="332"/>
      <c r="C3306" s="332"/>
      <c r="D3306" s="332"/>
      <c r="E3306" s="332"/>
      <c r="F3306" s="333"/>
      <c r="G3306" s="334"/>
      <c r="H3306" s="334"/>
      <c r="I3306" s="389" t="str">
        <f>IFERROR(Table2[[#This Row],[Total private allowed amount for facility inpatient and outpatient services ($ millions) (required)]]/Table2[[#This Row],[Simulated Medicare allowed amount for facility inpatient and outpatient services ($ millions) (required)]],"")</f>
        <v/>
      </c>
    </row>
    <row r="3307" spans="1:9">
      <c r="A3307" s="332"/>
      <c r="B3307" s="332"/>
      <c r="C3307" s="332"/>
      <c r="D3307" s="332"/>
      <c r="E3307" s="332"/>
      <c r="F3307" s="333"/>
      <c r="G3307" s="334"/>
      <c r="H3307" s="334"/>
      <c r="I3307" s="389" t="str">
        <f>IFERROR(Table2[[#This Row],[Total private allowed amount for facility inpatient and outpatient services ($ millions) (required)]]/Table2[[#This Row],[Simulated Medicare allowed amount for facility inpatient and outpatient services ($ millions) (required)]],"")</f>
        <v/>
      </c>
    </row>
    <row r="3308" spans="1:9">
      <c r="A3308" s="332"/>
      <c r="B3308" s="332"/>
      <c r="C3308" s="332"/>
      <c r="D3308" s="332"/>
      <c r="E3308" s="332"/>
      <c r="F3308" s="333"/>
      <c r="G3308" s="334"/>
      <c r="H3308" s="335"/>
      <c r="I3308" s="389" t="str">
        <f>IFERROR(Table2[[#This Row],[Total private allowed amount for facility inpatient and outpatient services ($ millions) (required)]]/Table2[[#This Row],[Simulated Medicare allowed amount for facility inpatient and outpatient services ($ millions) (required)]],"")</f>
        <v/>
      </c>
    </row>
    <row r="3309" spans="1:9">
      <c r="A3309" s="332"/>
      <c r="B3309" s="332"/>
      <c r="C3309" s="332"/>
      <c r="D3309" s="332"/>
      <c r="E3309" s="332"/>
      <c r="F3309" s="333"/>
      <c r="G3309" s="336"/>
      <c r="H3309" s="336"/>
      <c r="I3309" s="389" t="str">
        <f>IFERROR(Table2[[#This Row],[Total private allowed amount for facility inpatient and outpatient services ($ millions) (required)]]/Table2[[#This Row],[Simulated Medicare allowed amount for facility inpatient and outpatient services ($ millions) (required)]],"")</f>
        <v/>
      </c>
    </row>
    <row r="3310" spans="1:9">
      <c r="A3310" s="332"/>
      <c r="B3310" s="332"/>
      <c r="C3310" s="332"/>
      <c r="D3310" s="332"/>
      <c r="E3310" s="332"/>
      <c r="F3310" s="333"/>
      <c r="G3310" s="334"/>
      <c r="H3310" s="334"/>
      <c r="I3310" s="389" t="str">
        <f>IFERROR(Table2[[#This Row],[Total private allowed amount for facility inpatient and outpatient services ($ millions) (required)]]/Table2[[#This Row],[Simulated Medicare allowed amount for facility inpatient and outpatient services ($ millions) (required)]],"")</f>
        <v/>
      </c>
    </row>
    <row r="3311" spans="1:9">
      <c r="A3311" s="332"/>
      <c r="B3311" s="332"/>
      <c r="C3311" s="332"/>
      <c r="D3311" s="332"/>
      <c r="E3311" s="332"/>
      <c r="F3311" s="333"/>
      <c r="G3311" s="334"/>
      <c r="H3311" s="334"/>
      <c r="I3311" s="389" t="str">
        <f>IFERROR(Table2[[#This Row],[Total private allowed amount for facility inpatient and outpatient services ($ millions) (required)]]/Table2[[#This Row],[Simulated Medicare allowed amount for facility inpatient and outpatient services ($ millions) (required)]],"")</f>
        <v/>
      </c>
    </row>
    <row r="3312" spans="1:9">
      <c r="A3312" s="332"/>
      <c r="B3312" s="332"/>
      <c r="C3312" s="332"/>
      <c r="D3312" s="332"/>
      <c r="E3312" s="332"/>
      <c r="F3312" s="333"/>
      <c r="G3312" s="334"/>
      <c r="H3312" s="334"/>
      <c r="I3312" s="389" t="str">
        <f>IFERROR(Table2[[#This Row],[Total private allowed amount for facility inpatient and outpatient services ($ millions) (required)]]/Table2[[#This Row],[Simulated Medicare allowed amount for facility inpatient and outpatient services ($ millions) (required)]],"")</f>
        <v/>
      </c>
    </row>
    <row r="3313" spans="1:9">
      <c r="A3313" s="332"/>
      <c r="B3313" s="332"/>
      <c r="C3313" s="332"/>
      <c r="D3313" s="332"/>
      <c r="E3313" s="332"/>
      <c r="F3313" s="333"/>
      <c r="G3313" s="334"/>
      <c r="H3313" s="334"/>
      <c r="I3313" s="389" t="str">
        <f>IFERROR(Table2[[#This Row],[Total private allowed amount for facility inpatient and outpatient services ($ millions) (required)]]/Table2[[#This Row],[Simulated Medicare allowed amount for facility inpatient and outpatient services ($ millions) (required)]],"")</f>
        <v/>
      </c>
    </row>
    <row r="3314" spans="1:9">
      <c r="A3314" s="332"/>
      <c r="B3314" s="332"/>
      <c r="C3314" s="332"/>
      <c r="D3314" s="332"/>
      <c r="E3314" s="332"/>
      <c r="F3314" s="333"/>
      <c r="G3314" s="334"/>
      <c r="H3314" s="334"/>
      <c r="I3314" s="389" t="str">
        <f>IFERROR(Table2[[#This Row],[Total private allowed amount for facility inpatient and outpatient services ($ millions) (required)]]/Table2[[#This Row],[Simulated Medicare allowed amount for facility inpatient and outpatient services ($ millions) (required)]],"")</f>
        <v/>
      </c>
    </row>
    <row r="3315" spans="1:9">
      <c r="A3315" s="332"/>
      <c r="B3315" s="332"/>
      <c r="C3315" s="332"/>
      <c r="D3315" s="332"/>
      <c r="E3315" s="332"/>
      <c r="F3315" s="333"/>
      <c r="G3315" s="334"/>
      <c r="H3315" s="334"/>
      <c r="I3315" s="389" t="str">
        <f>IFERROR(Table2[[#This Row],[Total private allowed amount for facility inpatient and outpatient services ($ millions) (required)]]/Table2[[#This Row],[Simulated Medicare allowed amount for facility inpatient and outpatient services ($ millions) (required)]],"")</f>
        <v/>
      </c>
    </row>
    <row r="3316" spans="1:9">
      <c r="A3316" s="332"/>
      <c r="B3316" s="332"/>
      <c r="C3316" s="332"/>
      <c r="D3316" s="332"/>
      <c r="E3316" s="332"/>
      <c r="F3316" s="333"/>
      <c r="G3316" s="334"/>
      <c r="H3316" s="334"/>
      <c r="I3316" s="389" t="str">
        <f>IFERROR(Table2[[#This Row],[Total private allowed amount for facility inpatient and outpatient services ($ millions) (required)]]/Table2[[#This Row],[Simulated Medicare allowed amount for facility inpatient and outpatient services ($ millions) (required)]],"")</f>
        <v/>
      </c>
    </row>
    <row r="3317" spans="1:9">
      <c r="A3317" s="332"/>
      <c r="B3317" s="332"/>
      <c r="C3317" s="332"/>
      <c r="D3317" s="332"/>
      <c r="E3317" s="332"/>
      <c r="F3317" s="333"/>
      <c r="G3317" s="334"/>
      <c r="H3317" s="334"/>
      <c r="I3317" s="389" t="str">
        <f>IFERROR(Table2[[#This Row],[Total private allowed amount for facility inpatient and outpatient services ($ millions) (required)]]/Table2[[#This Row],[Simulated Medicare allowed amount for facility inpatient and outpatient services ($ millions) (required)]],"")</f>
        <v/>
      </c>
    </row>
    <row r="3318" spans="1:9">
      <c r="A3318" s="332"/>
      <c r="B3318" s="332"/>
      <c r="C3318" s="332"/>
      <c r="D3318" s="332"/>
      <c r="E3318" s="332"/>
      <c r="F3318" s="333"/>
      <c r="G3318" s="334"/>
      <c r="H3318" s="334"/>
      <c r="I3318" s="389" t="str">
        <f>IFERROR(Table2[[#This Row],[Total private allowed amount for facility inpatient and outpatient services ($ millions) (required)]]/Table2[[#This Row],[Simulated Medicare allowed amount for facility inpatient and outpatient services ($ millions) (required)]],"")</f>
        <v/>
      </c>
    </row>
    <row r="3319" spans="1:9">
      <c r="A3319" s="332"/>
      <c r="B3319" s="332"/>
      <c r="C3319" s="332"/>
      <c r="D3319" s="332"/>
      <c r="E3319" s="332"/>
      <c r="F3319" s="333"/>
      <c r="G3319" s="336"/>
      <c r="H3319" s="336"/>
      <c r="I3319" s="389" t="str">
        <f>IFERROR(Table2[[#This Row],[Total private allowed amount for facility inpatient and outpatient services ($ millions) (required)]]/Table2[[#This Row],[Simulated Medicare allowed amount for facility inpatient and outpatient services ($ millions) (required)]],"")</f>
        <v/>
      </c>
    </row>
    <row r="3320" spans="1:9">
      <c r="A3320" s="332"/>
      <c r="B3320" s="332"/>
      <c r="C3320" s="332"/>
      <c r="D3320" s="332"/>
      <c r="E3320" s="332"/>
      <c r="F3320" s="333"/>
      <c r="G3320" s="334"/>
      <c r="H3320" s="334"/>
      <c r="I3320" s="389" t="str">
        <f>IFERROR(Table2[[#This Row],[Total private allowed amount for facility inpatient and outpatient services ($ millions) (required)]]/Table2[[#This Row],[Simulated Medicare allowed amount for facility inpatient and outpatient services ($ millions) (required)]],"")</f>
        <v/>
      </c>
    </row>
    <row r="3321" spans="1:9">
      <c r="A3321" s="332"/>
      <c r="B3321" s="332"/>
      <c r="C3321" s="332"/>
      <c r="D3321" s="332"/>
      <c r="E3321" s="332"/>
      <c r="F3321" s="333"/>
      <c r="G3321" s="334"/>
      <c r="H3321" s="334"/>
      <c r="I3321" s="389" t="str">
        <f>IFERROR(Table2[[#This Row],[Total private allowed amount for facility inpatient and outpatient services ($ millions) (required)]]/Table2[[#This Row],[Simulated Medicare allowed amount for facility inpatient and outpatient services ($ millions) (required)]],"")</f>
        <v/>
      </c>
    </row>
    <row r="3322" spans="1:9">
      <c r="A3322" s="332"/>
      <c r="B3322" s="332"/>
      <c r="C3322" s="332"/>
      <c r="D3322" s="332"/>
      <c r="E3322" s="332"/>
      <c r="F3322" s="333"/>
      <c r="G3322" s="334"/>
      <c r="H3322" s="334"/>
      <c r="I3322" s="389" t="str">
        <f>IFERROR(Table2[[#This Row],[Total private allowed amount for facility inpatient and outpatient services ($ millions) (required)]]/Table2[[#This Row],[Simulated Medicare allowed amount for facility inpatient and outpatient services ($ millions) (required)]],"")</f>
        <v/>
      </c>
    </row>
    <row r="3323" spans="1:9">
      <c r="A3323" s="332"/>
      <c r="B3323" s="332"/>
      <c r="C3323" s="332"/>
      <c r="D3323" s="332"/>
      <c r="E3323" s="332"/>
      <c r="F3323" s="333"/>
      <c r="G3323" s="334"/>
      <c r="H3323" s="334"/>
      <c r="I3323" s="389" t="str">
        <f>IFERROR(Table2[[#This Row],[Total private allowed amount for facility inpatient and outpatient services ($ millions) (required)]]/Table2[[#This Row],[Simulated Medicare allowed amount for facility inpatient and outpatient services ($ millions) (required)]],"")</f>
        <v/>
      </c>
    </row>
    <row r="3324" spans="1:9">
      <c r="A3324" s="332"/>
      <c r="B3324" s="332"/>
      <c r="C3324" s="332"/>
      <c r="D3324" s="332"/>
      <c r="E3324" s="332"/>
      <c r="F3324" s="333"/>
      <c r="G3324" s="334"/>
      <c r="H3324" s="334"/>
      <c r="I3324" s="389" t="str">
        <f>IFERROR(Table2[[#This Row],[Total private allowed amount for facility inpatient and outpatient services ($ millions) (required)]]/Table2[[#This Row],[Simulated Medicare allowed amount for facility inpatient and outpatient services ($ millions) (required)]],"")</f>
        <v/>
      </c>
    </row>
    <row r="3325" spans="1:9">
      <c r="A3325" s="332"/>
      <c r="B3325" s="332"/>
      <c r="C3325" s="332"/>
      <c r="D3325" s="332"/>
      <c r="E3325" s="332"/>
      <c r="F3325" s="333"/>
      <c r="G3325" s="334"/>
      <c r="H3325" s="334"/>
      <c r="I3325" s="389" t="str">
        <f>IFERROR(Table2[[#This Row],[Total private allowed amount for facility inpatient and outpatient services ($ millions) (required)]]/Table2[[#This Row],[Simulated Medicare allowed amount for facility inpatient and outpatient services ($ millions) (required)]],"")</f>
        <v/>
      </c>
    </row>
    <row r="3326" spans="1:9">
      <c r="A3326" s="332"/>
      <c r="B3326" s="332"/>
      <c r="C3326" s="332"/>
      <c r="D3326" s="332"/>
      <c r="E3326" s="332"/>
      <c r="F3326" s="333"/>
      <c r="G3326" s="335"/>
      <c r="H3326" s="335"/>
      <c r="I3326" s="389" t="str">
        <f>IFERROR(Table2[[#This Row],[Total private allowed amount for facility inpatient and outpatient services ($ millions) (required)]]/Table2[[#This Row],[Simulated Medicare allowed amount for facility inpatient and outpatient services ($ millions) (required)]],"")</f>
        <v/>
      </c>
    </row>
    <row r="3327" spans="1:9">
      <c r="A3327" s="332"/>
      <c r="B3327" s="332"/>
      <c r="C3327" s="332"/>
      <c r="D3327" s="332"/>
      <c r="E3327" s="332"/>
      <c r="F3327" s="333"/>
      <c r="G3327" s="334"/>
      <c r="H3327" s="334"/>
      <c r="I3327" s="389" t="str">
        <f>IFERROR(Table2[[#This Row],[Total private allowed amount for facility inpatient and outpatient services ($ millions) (required)]]/Table2[[#This Row],[Simulated Medicare allowed amount for facility inpatient and outpatient services ($ millions) (required)]],"")</f>
        <v/>
      </c>
    </row>
    <row r="3328" spans="1:9">
      <c r="A3328" s="332"/>
      <c r="B3328" s="332"/>
      <c r="C3328" s="332"/>
      <c r="D3328" s="332"/>
      <c r="E3328" s="332"/>
      <c r="F3328" s="333"/>
      <c r="G3328" s="334"/>
      <c r="H3328" s="334"/>
      <c r="I3328" s="389" t="str">
        <f>IFERROR(Table2[[#This Row],[Total private allowed amount for facility inpatient and outpatient services ($ millions) (required)]]/Table2[[#This Row],[Simulated Medicare allowed amount for facility inpatient and outpatient services ($ millions) (required)]],"")</f>
        <v/>
      </c>
    </row>
    <row r="3329" spans="1:9">
      <c r="A3329" s="332"/>
      <c r="B3329" s="332"/>
      <c r="C3329" s="332"/>
      <c r="D3329" s="332"/>
      <c r="E3329" s="332"/>
      <c r="F3329" s="333"/>
      <c r="G3329" s="334"/>
      <c r="H3329" s="334"/>
      <c r="I3329" s="389" t="str">
        <f>IFERROR(Table2[[#This Row],[Total private allowed amount for facility inpatient and outpatient services ($ millions) (required)]]/Table2[[#This Row],[Simulated Medicare allowed amount for facility inpatient and outpatient services ($ millions) (required)]],"")</f>
        <v/>
      </c>
    </row>
    <row r="3330" spans="1:9">
      <c r="A3330" s="332"/>
      <c r="B3330" s="332"/>
      <c r="C3330" s="332"/>
      <c r="D3330" s="332"/>
      <c r="E3330" s="332"/>
      <c r="F3330" s="333"/>
      <c r="G3330" s="334"/>
      <c r="H3330" s="334"/>
      <c r="I3330" s="389" t="str">
        <f>IFERROR(Table2[[#This Row],[Total private allowed amount for facility inpatient and outpatient services ($ millions) (required)]]/Table2[[#This Row],[Simulated Medicare allowed amount for facility inpatient and outpatient services ($ millions) (required)]],"")</f>
        <v/>
      </c>
    </row>
    <row r="3331" spans="1:9">
      <c r="A3331" s="332"/>
      <c r="B3331" s="332"/>
      <c r="C3331" s="332"/>
      <c r="D3331" s="332"/>
      <c r="E3331" s="332"/>
      <c r="F3331" s="333"/>
      <c r="G3331" s="334"/>
      <c r="H3331" s="334"/>
      <c r="I3331" s="389" t="str">
        <f>IFERROR(Table2[[#This Row],[Total private allowed amount for facility inpatient and outpatient services ($ millions) (required)]]/Table2[[#This Row],[Simulated Medicare allowed amount for facility inpatient and outpatient services ($ millions) (required)]],"")</f>
        <v/>
      </c>
    </row>
    <row r="3332" spans="1:9">
      <c r="A3332" s="332"/>
      <c r="B3332" s="332"/>
      <c r="C3332" s="332"/>
      <c r="D3332" s="332"/>
      <c r="E3332" s="332"/>
      <c r="F3332" s="333"/>
      <c r="G3332" s="334"/>
      <c r="H3332" s="334"/>
      <c r="I3332" s="389" t="str">
        <f>IFERROR(Table2[[#This Row],[Total private allowed amount for facility inpatient and outpatient services ($ millions) (required)]]/Table2[[#This Row],[Simulated Medicare allowed amount for facility inpatient and outpatient services ($ millions) (required)]],"")</f>
        <v/>
      </c>
    </row>
    <row r="3333" spans="1:9">
      <c r="A3333" s="332"/>
      <c r="B3333" s="332"/>
      <c r="C3333" s="332"/>
      <c r="D3333" s="332"/>
      <c r="E3333" s="332"/>
      <c r="F3333" s="333"/>
      <c r="G3333" s="334"/>
      <c r="H3333" s="334"/>
      <c r="I3333" s="389" t="str">
        <f>IFERROR(Table2[[#This Row],[Total private allowed amount for facility inpatient and outpatient services ($ millions) (required)]]/Table2[[#This Row],[Simulated Medicare allowed amount for facility inpatient and outpatient services ($ millions) (required)]],"")</f>
        <v/>
      </c>
    </row>
    <row r="3334" spans="1:9">
      <c r="A3334" s="332"/>
      <c r="B3334" s="332"/>
      <c r="C3334" s="332"/>
      <c r="D3334" s="332"/>
      <c r="E3334" s="332"/>
      <c r="F3334" s="333"/>
      <c r="G3334" s="334"/>
      <c r="H3334" s="334"/>
      <c r="I3334" s="389" t="str">
        <f>IFERROR(Table2[[#This Row],[Total private allowed amount for facility inpatient and outpatient services ($ millions) (required)]]/Table2[[#This Row],[Simulated Medicare allowed amount for facility inpatient and outpatient services ($ millions) (required)]],"")</f>
        <v/>
      </c>
    </row>
    <row r="3335" spans="1:9">
      <c r="A3335" s="332"/>
      <c r="B3335" s="332"/>
      <c r="C3335" s="332"/>
      <c r="D3335" s="332"/>
      <c r="E3335" s="332"/>
      <c r="F3335" s="333"/>
      <c r="G3335" s="336"/>
      <c r="H3335" s="336"/>
      <c r="I3335" s="389" t="str">
        <f>IFERROR(Table2[[#This Row],[Total private allowed amount for facility inpatient and outpatient services ($ millions) (required)]]/Table2[[#This Row],[Simulated Medicare allowed amount for facility inpatient and outpatient services ($ millions) (required)]],"")</f>
        <v/>
      </c>
    </row>
    <row r="3336" spans="1:9">
      <c r="A3336" s="332"/>
      <c r="B3336" s="332"/>
      <c r="C3336" s="332"/>
      <c r="D3336" s="332"/>
      <c r="E3336" s="332"/>
      <c r="F3336" s="333"/>
      <c r="G3336" s="334"/>
      <c r="H3336" s="334"/>
      <c r="I3336" s="389" t="str">
        <f>IFERROR(Table2[[#This Row],[Total private allowed amount for facility inpatient and outpatient services ($ millions) (required)]]/Table2[[#This Row],[Simulated Medicare allowed amount for facility inpatient and outpatient services ($ millions) (required)]],"")</f>
        <v/>
      </c>
    </row>
    <row r="3337" spans="1:9">
      <c r="A3337" s="332"/>
      <c r="B3337" s="332"/>
      <c r="C3337" s="332"/>
      <c r="D3337" s="332"/>
      <c r="E3337" s="332"/>
      <c r="F3337" s="333"/>
      <c r="G3337" s="336"/>
      <c r="H3337" s="336"/>
      <c r="I3337" s="389" t="str">
        <f>IFERROR(Table2[[#This Row],[Total private allowed amount for facility inpatient and outpatient services ($ millions) (required)]]/Table2[[#This Row],[Simulated Medicare allowed amount for facility inpatient and outpatient services ($ millions) (required)]],"")</f>
        <v/>
      </c>
    </row>
    <row r="3338" spans="1:9">
      <c r="A3338" s="332"/>
      <c r="B3338" s="332"/>
      <c r="C3338" s="332"/>
      <c r="D3338" s="332"/>
      <c r="E3338" s="332"/>
      <c r="F3338" s="333"/>
      <c r="G3338" s="334"/>
      <c r="H3338" s="334"/>
      <c r="I3338" s="389" t="str">
        <f>IFERROR(Table2[[#This Row],[Total private allowed amount for facility inpatient and outpatient services ($ millions) (required)]]/Table2[[#This Row],[Simulated Medicare allowed amount for facility inpatient and outpatient services ($ millions) (required)]],"")</f>
        <v/>
      </c>
    </row>
    <row r="3339" spans="1:9">
      <c r="A3339" s="332"/>
      <c r="B3339" s="332"/>
      <c r="C3339" s="332"/>
      <c r="D3339" s="332"/>
      <c r="E3339" s="332"/>
      <c r="F3339" s="333"/>
      <c r="G3339" s="334"/>
      <c r="H3339" s="334"/>
      <c r="I3339" s="389" t="str">
        <f>IFERROR(Table2[[#This Row],[Total private allowed amount for facility inpatient and outpatient services ($ millions) (required)]]/Table2[[#This Row],[Simulated Medicare allowed amount for facility inpatient and outpatient services ($ millions) (required)]],"")</f>
        <v/>
      </c>
    </row>
    <row r="3340" spans="1:9">
      <c r="A3340" s="332"/>
      <c r="B3340" s="332"/>
      <c r="C3340" s="332"/>
      <c r="D3340" s="332"/>
      <c r="E3340" s="332"/>
      <c r="F3340" s="333"/>
      <c r="G3340" s="334"/>
      <c r="H3340" s="334"/>
      <c r="I3340" s="389" t="str">
        <f>IFERROR(Table2[[#This Row],[Total private allowed amount for facility inpatient and outpatient services ($ millions) (required)]]/Table2[[#This Row],[Simulated Medicare allowed amount for facility inpatient and outpatient services ($ millions) (required)]],"")</f>
        <v/>
      </c>
    </row>
    <row r="3341" spans="1:9">
      <c r="A3341" s="332"/>
      <c r="B3341" s="332"/>
      <c r="C3341" s="332"/>
      <c r="D3341" s="332"/>
      <c r="E3341" s="332"/>
      <c r="F3341" s="333"/>
      <c r="G3341" s="334"/>
      <c r="H3341" s="334"/>
      <c r="I3341" s="389" t="str">
        <f>IFERROR(Table2[[#This Row],[Total private allowed amount for facility inpatient and outpatient services ($ millions) (required)]]/Table2[[#This Row],[Simulated Medicare allowed amount for facility inpatient and outpatient services ($ millions) (required)]],"")</f>
        <v/>
      </c>
    </row>
    <row r="3342" spans="1:9">
      <c r="A3342" s="332"/>
      <c r="B3342" s="332"/>
      <c r="C3342" s="332"/>
      <c r="D3342" s="332"/>
      <c r="E3342" s="332"/>
      <c r="F3342" s="333"/>
      <c r="G3342" s="334"/>
      <c r="H3342" s="334"/>
      <c r="I3342" s="389" t="str">
        <f>IFERROR(Table2[[#This Row],[Total private allowed amount for facility inpatient and outpatient services ($ millions) (required)]]/Table2[[#This Row],[Simulated Medicare allowed amount for facility inpatient and outpatient services ($ millions) (required)]],"")</f>
        <v/>
      </c>
    </row>
    <row r="3343" spans="1:9">
      <c r="A3343" s="332"/>
      <c r="B3343" s="332"/>
      <c r="C3343" s="332"/>
      <c r="D3343" s="332"/>
      <c r="E3343" s="332"/>
      <c r="F3343" s="333"/>
      <c r="G3343" s="336"/>
      <c r="H3343" s="336"/>
      <c r="I3343" s="389" t="str">
        <f>IFERROR(Table2[[#This Row],[Total private allowed amount for facility inpatient and outpatient services ($ millions) (required)]]/Table2[[#This Row],[Simulated Medicare allowed amount for facility inpatient and outpatient services ($ millions) (required)]],"")</f>
        <v/>
      </c>
    </row>
    <row r="3344" spans="1:9">
      <c r="A3344" s="332"/>
      <c r="B3344" s="332"/>
      <c r="C3344" s="332"/>
      <c r="D3344" s="332"/>
      <c r="E3344" s="332"/>
      <c r="F3344" s="333"/>
      <c r="G3344" s="334"/>
      <c r="H3344" s="334"/>
      <c r="I3344" s="389" t="str">
        <f>IFERROR(Table2[[#This Row],[Total private allowed amount for facility inpatient and outpatient services ($ millions) (required)]]/Table2[[#This Row],[Simulated Medicare allowed amount for facility inpatient and outpatient services ($ millions) (required)]],"")</f>
        <v/>
      </c>
    </row>
    <row r="3345" spans="1:9">
      <c r="A3345" s="332"/>
      <c r="B3345" s="332"/>
      <c r="C3345" s="332"/>
      <c r="D3345" s="332"/>
      <c r="E3345" s="332"/>
      <c r="F3345" s="333"/>
      <c r="G3345" s="336"/>
      <c r="H3345" s="336"/>
      <c r="I3345" s="389" t="str">
        <f>IFERROR(Table2[[#This Row],[Total private allowed amount for facility inpatient and outpatient services ($ millions) (required)]]/Table2[[#This Row],[Simulated Medicare allowed amount for facility inpatient and outpatient services ($ millions) (required)]],"")</f>
        <v/>
      </c>
    </row>
    <row r="3346" spans="1:9">
      <c r="A3346" s="332"/>
      <c r="B3346" s="332"/>
      <c r="C3346" s="332"/>
      <c r="D3346" s="332"/>
      <c r="E3346" s="332"/>
      <c r="F3346" s="333"/>
      <c r="G3346" s="334"/>
      <c r="H3346" s="334"/>
      <c r="I3346" s="389" t="str">
        <f>IFERROR(Table2[[#This Row],[Total private allowed amount for facility inpatient and outpatient services ($ millions) (required)]]/Table2[[#This Row],[Simulated Medicare allowed amount for facility inpatient and outpatient services ($ millions) (required)]],"")</f>
        <v/>
      </c>
    </row>
    <row r="3347" spans="1:9">
      <c r="A3347" s="332"/>
      <c r="B3347" s="332"/>
      <c r="C3347" s="332"/>
      <c r="D3347" s="332"/>
      <c r="E3347" s="332"/>
      <c r="F3347" s="333"/>
      <c r="G3347" s="334"/>
      <c r="H3347" s="334"/>
      <c r="I3347" s="389" t="str">
        <f>IFERROR(Table2[[#This Row],[Total private allowed amount for facility inpatient and outpatient services ($ millions) (required)]]/Table2[[#This Row],[Simulated Medicare allowed amount for facility inpatient and outpatient services ($ millions) (required)]],"")</f>
        <v/>
      </c>
    </row>
    <row r="3348" spans="1:9">
      <c r="A3348" s="332"/>
      <c r="B3348" s="332"/>
      <c r="C3348" s="332"/>
      <c r="D3348" s="332"/>
      <c r="E3348" s="332"/>
      <c r="F3348" s="333"/>
      <c r="G3348" s="334"/>
      <c r="H3348" s="334"/>
      <c r="I3348" s="389" t="str">
        <f>IFERROR(Table2[[#This Row],[Total private allowed amount for facility inpatient and outpatient services ($ millions) (required)]]/Table2[[#This Row],[Simulated Medicare allowed amount for facility inpatient and outpatient services ($ millions) (required)]],"")</f>
        <v/>
      </c>
    </row>
    <row r="3349" spans="1:9">
      <c r="A3349" s="332"/>
      <c r="B3349" s="332"/>
      <c r="C3349" s="332"/>
      <c r="D3349" s="332"/>
      <c r="E3349" s="332"/>
      <c r="F3349" s="333"/>
      <c r="G3349" s="334"/>
      <c r="H3349" s="334"/>
      <c r="I3349" s="389" t="str">
        <f>IFERROR(Table2[[#This Row],[Total private allowed amount for facility inpatient and outpatient services ($ millions) (required)]]/Table2[[#This Row],[Simulated Medicare allowed amount for facility inpatient and outpatient services ($ millions) (required)]],"")</f>
        <v/>
      </c>
    </row>
    <row r="3350" spans="1:9">
      <c r="A3350" s="332"/>
      <c r="B3350" s="332"/>
      <c r="C3350" s="332"/>
      <c r="D3350" s="332"/>
      <c r="E3350" s="332"/>
      <c r="F3350" s="333"/>
      <c r="G3350" s="334"/>
      <c r="H3350" s="334"/>
      <c r="I3350" s="389" t="str">
        <f>IFERROR(Table2[[#This Row],[Total private allowed amount for facility inpatient and outpatient services ($ millions) (required)]]/Table2[[#This Row],[Simulated Medicare allowed amount for facility inpatient and outpatient services ($ millions) (required)]],"")</f>
        <v/>
      </c>
    </row>
    <row r="3351" spans="1:9">
      <c r="A3351" s="332"/>
      <c r="B3351" s="332"/>
      <c r="C3351" s="332"/>
      <c r="D3351" s="332"/>
      <c r="E3351" s="332"/>
      <c r="F3351" s="333"/>
      <c r="G3351" s="334"/>
      <c r="H3351" s="334"/>
      <c r="I3351" s="389" t="str">
        <f>IFERROR(Table2[[#This Row],[Total private allowed amount for facility inpatient and outpatient services ($ millions) (required)]]/Table2[[#This Row],[Simulated Medicare allowed amount for facility inpatient and outpatient services ($ millions) (required)]],"")</f>
        <v/>
      </c>
    </row>
    <row r="3352" spans="1:9">
      <c r="A3352" s="332"/>
      <c r="B3352" s="332"/>
      <c r="C3352" s="332"/>
      <c r="D3352" s="332"/>
      <c r="E3352" s="332"/>
      <c r="F3352" s="333"/>
      <c r="G3352" s="334"/>
      <c r="H3352" s="334"/>
      <c r="I3352" s="389" t="str">
        <f>IFERROR(Table2[[#This Row],[Total private allowed amount for facility inpatient and outpatient services ($ millions) (required)]]/Table2[[#This Row],[Simulated Medicare allowed amount for facility inpatient and outpatient services ($ millions) (required)]],"")</f>
        <v/>
      </c>
    </row>
    <row r="3353" spans="1:9">
      <c r="A3353" s="332"/>
      <c r="B3353" s="332"/>
      <c r="C3353" s="332"/>
      <c r="D3353" s="332"/>
      <c r="E3353" s="332"/>
      <c r="F3353" s="333"/>
      <c r="G3353" s="334"/>
      <c r="H3353" s="334"/>
      <c r="I3353" s="389" t="str">
        <f>IFERROR(Table2[[#This Row],[Total private allowed amount for facility inpatient and outpatient services ($ millions) (required)]]/Table2[[#This Row],[Simulated Medicare allowed amount for facility inpatient and outpatient services ($ millions) (required)]],"")</f>
        <v/>
      </c>
    </row>
    <row r="3354" spans="1:9">
      <c r="A3354" s="332"/>
      <c r="B3354" s="332"/>
      <c r="C3354" s="332"/>
      <c r="D3354" s="332"/>
      <c r="E3354" s="332"/>
      <c r="F3354" s="333"/>
      <c r="G3354" s="334"/>
      <c r="H3354" s="334"/>
      <c r="I3354" s="389" t="str">
        <f>IFERROR(Table2[[#This Row],[Total private allowed amount for facility inpatient and outpatient services ($ millions) (required)]]/Table2[[#This Row],[Simulated Medicare allowed amount for facility inpatient and outpatient services ($ millions) (required)]],"")</f>
        <v/>
      </c>
    </row>
    <row r="3355" spans="1:9">
      <c r="A3355" s="332"/>
      <c r="B3355" s="332"/>
      <c r="C3355" s="332"/>
      <c r="D3355" s="332"/>
      <c r="E3355" s="332"/>
      <c r="F3355" s="333"/>
      <c r="G3355" s="334"/>
      <c r="H3355" s="334"/>
      <c r="I3355" s="389" t="str">
        <f>IFERROR(Table2[[#This Row],[Total private allowed amount for facility inpatient and outpatient services ($ millions) (required)]]/Table2[[#This Row],[Simulated Medicare allowed amount for facility inpatient and outpatient services ($ millions) (required)]],"")</f>
        <v/>
      </c>
    </row>
    <row r="3356" spans="1:9">
      <c r="A3356" s="332"/>
      <c r="B3356" s="332"/>
      <c r="C3356" s="332"/>
      <c r="D3356" s="332"/>
      <c r="E3356" s="332"/>
      <c r="F3356" s="333"/>
      <c r="G3356" s="334"/>
      <c r="H3356" s="334"/>
      <c r="I3356" s="389" t="str">
        <f>IFERROR(Table2[[#This Row],[Total private allowed amount for facility inpatient and outpatient services ($ millions) (required)]]/Table2[[#This Row],[Simulated Medicare allowed amount for facility inpatient and outpatient services ($ millions) (required)]],"")</f>
        <v/>
      </c>
    </row>
    <row r="3357" spans="1:9">
      <c r="A3357" s="332"/>
      <c r="B3357" s="332"/>
      <c r="C3357" s="332"/>
      <c r="D3357" s="332"/>
      <c r="E3357" s="332"/>
      <c r="F3357" s="333"/>
      <c r="G3357" s="334"/>
      <c r="H3357" s="334"/>
      <c r="I3357" s="389" t="str">
        <f>IFERROR(Table2[[#This Row],[Total private allowed amount for facility inpatient and outpatient services ($ millions) (required)]]/Table2[[#This Row],[Simulated Medicare allowed amount for facility inpatient and outpatient services ($ millions) (required)]],"")</f>
        <v/>
      </c>
    </row>
    <row r="3358" spans="1:9">
      <c r="A3358" s="332"/>
      <c r="B3358" s="332"/>
      <c r="C3358" s="332"/>
      <c r="D3358" s="332"/>
      <c r="E3358" s="332"/>
      <c r="F3358" s="333"/>
      <c r="G3358" s="334"/>
      <c r="H3358" s="334"/>
      <c r="I3358" s="389" t="str">
        <f>IFERROR(Table2[[#This Row],[Total private allowed amount for facility inpatient and outpatient services ($ millions) (required)]]/Table2[[#This Row],[Simulated Medicare allowed amount for facility inpatient and outpatient services ($ millions) (required)]],"")</f>
        <v/>
      </c>
    </row>
    <row r="3359" spans="1:9">
      <c r="A3359" s="332"/>
      <c r="B3359" s="332"/>
      <c r="C3359" s="332"/>
      <c r="D3359" s="332"/>
      <c r="E3359" s="332"/>
      <c r="F3359" s="333"/>
      <c r="G3359" s="336"/>
      <c r="H3359" s="336"/>
      <c r="I3359" s="389" t="str">
        <f>IFERROR(Table2[[#This Row],[Total private allowed amount for facility inpatient and outpatient services ($ millions) (required)]]/Table2[[#This Row],[Simulated Medicare allowed amount for facility inpatient and outpatient services ($ millions) (required)]],"")</f>
        <v/>
      </c>
    </row>
    <row r="3360" spans="1:9">
      <c r="A3360" s="332"/>
      <c r="B3360" s="332"/>
      <c r="C3360" s="332"/>
      <c r="D3360" s="332"/>
      <c r="E3360" s="332"/>
      <c r="F3360" s="333"/>
      <c r="G3360" s="334"/>
      <c r="H3360" s="334"/>
      <c r="I3360" s="389" t="str">
        <f>IFERROR(Table2[[#This Row],[Total private allowed amount for facility inpatient and outpatient services ($ millions) (required)]]/Table2[[#This Row],[Simulated Medicare allowed amount for facility inpatient and outpatient services ($ millions) (required)]],"")</f>
        <v/>
      </c>
    </row>
    <row r="3361" spans="1:9">
      <c r="A3361" s="332"/>
      <c r="B3361" s="332"/>
      <c r="C3361" s="332"/>
      <c r="D3361" s="332"/>
      <c r="E3361" s="332"/>
      <c r="F3361" s="333"/>
      <c r="G3361" s="334"/>
      <c r="H3361" s="334"/>
      <c r="I3361" s="389" t="str">
        <f>IFERROR(Table2[[#This Row],[Total private allowed amount for facility inpatient and outpatient services ($ millions) (required)]]/Table2[[#This Row],[Simulated Medicare allowed amount for facility inpatient and outpatient services ($ millions) (required)]],"")</f>
        <v/>
      </c>
    </row>
    <row r="3362" spans="1:9">
      <c r="A3362" s="332"/>
      <c r="B3362" s="332"/>
      <c r="C3362" s="332"/>
      <c r="D3362" s="332"/>
      <c r="E3362" s="332"/>
      <c r="F3362" s="333"/>
      <c r="G3362" s="334"/>
      <c r="H3362" s="334"/>
      <c r="I3362" s="389" t="str">
        <f>IFERROR(Table2[[#This Row],[Total private allowed amount for facility inpatient and outpatient services ($ millions) (required)]]/Table2[[#This Row],[Simulated Medicare allowed amount for facility inpatient and outpatient services ($ millions) (required)]],"")</f>
        <v/>
      </c>
    </row>
    <row r="3363" spans="1:9">
      <c r="A3363" s="332"/>
      <c r="B3363" s="332"/>
      <c r="C3363" s="332"/>
      <c r="D3363" s="332"/>
      <c r="E3363" s="332"/>
      <c r="F3363" s="333"/>
      <c r="G3363" s="334"/>
      <c r="H3363" s="334"/>
      <c r="I3363" s="389" t="str">
        <f>IFERROR(Table2[[#This Row],[Total private allowed amount for facility inpatient and outpatient services ($ millions) (required)]]/Table2[[#This Row],[Simulated Medicare allowed amount for facility inpatient and outpatient services ($ millions) (required)]],"")</f>
        <v/>
      </c>
    </row>
    <row r="3364" spans="1:9">
      <c r="A3364" s="332"/>
      <c r="B3364" s="332"/>
      <c r="C3364" s="332"/>
      <c r="D3364" s="332"/>
      <c r="E3364" s="332"/>
      <c r="F3364" s="333"/>
      <c r="G3364" s="334"/>
      <c r="H3364" s="334"/>
      <c r="I3364" s="389" t="str">
        <f>IFERROR(Table2[[#This Row],[Total private allowed amount for facility inpatient and outpatient services ($ millions) (required)]]/Table2[[#This Row],[Simulated Medicare allowed amount for facility inpatient and outpatient services ($ millions) (required)]],"")</f>
        <v/>
      </c>
    </row>
    <row r="3365" spans="1:9">
      <c r="A3365" s="332"/>
      <c r="B3365" s="332"/>
      <c r="C3365" s="332"/>
      <c r="D3365" s="332"/>
      <c r="E3365" s="332"/>
      <c r="F3365" s="333"/>
      <c r="G3365" s="334"/>
      <c r="H3365" s="334"/>
      <c r="I3365" s="389" t="str">
        <f>IFERROR(Table2[[#This Row],[Total private allowed amount for facility inpatient and outpatient services ($ millions) (required)]]/Table2[[#This Row],[Simulated Medicare allowed amount for facility inpatient and outpatient services ($ millions) (required)]],"")</f>
        <v/>
      </c>
    </row>
    <row r="3366" spans="1:9">
      <c r="A3366" s="332"/>
      <c r="B3366" s="332"/>
      <c r="C3366" s="332"/>
      <c r="D3366" s="332"/>
      <c r="E3366" s="332"/>
      <c r="F3366" s="333"/>
      <c r="G3366" s="334"/>
      <c r="H3366" s="334"/>
      <c r="I3366" s="389" t="str">
        <f>IFERROR(Table2[[#This Row],[Total private allowed amount for facility inpatient and outpatient services ($ millions) (required)]]/Table2[[#This Row],[Simulated Medicare allowed amount for facility inpatient and outpatient services ($ millions) (required)]],"")</f>
        <v/>
      </c>
    </row>
    <row r="3367" spans="1:9" hidden="1">
      <c r="A3367" s="50">
        <v>441300</v>
      </c>
      <c r="B3367" s="50" t="s">
        <v>2332</v>
      </c>
      <c r="C3367" s="50" t="s">
        <v>1009</v>
      </c>
      <c r="D3367" s="50" t="s">
        <v>2333</v>
      </c>
      <c r="E3367" s="50" t="s">
        <v>263</v>
      </c>
      <c r="F3367" s="51" t="s">
        <v>74</v>
      </c>
      <c r="G3367" s="52" t="s">
        <v>254</v>
      </c>
      <c r="H3367" s="52" t="s">
        <v>254</v>
      </c>
      <c r="I336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368" spans="1:9" hidden="1">
      <c r="A3368" s="50">
        <v>441301</v>
      </c>
      <c r="B3368" s="50" t="s">
        <v>2334</v>
      </c>
      <c r="C3368" s="50" t="s">
        <v>2335</v>
      </c>
      <c r="D3368" s="50" t="s">
        <v>2333</v>
      </c>
      <c r="E3368" s="50" t="s">
        <v>856</v>
      </c>
      <c r="F3368" s="51" t="s">
        <v>74</v>
      </c>
      <c r="G3368" s="52" t="s">
        <v>254</v>
      </c>
      <c r="H3368" s="52" t="s">
        <v>254</v>
      </c>
      <c r="I33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369" spans="1:9" hidden="1">
      <c r="A3369" s="50">
        <v>441303</v>
      </c>
      <c r="B3369" s="50" t="s">
        <v>2336</v>
      </c>
      <c r="C3369" s="50" t="s">
        <v>937</v>
      </c>
      <c r="D3369" s="50" t="s">
        <v>2333</v>
      </c>
      <c r="E3369" s="50" t="s">
        <v>263</v>
      </c>
      <c r="F3369" s="51" t="s">
        <v>74</v>
      </c>
      <c r="G3369" s="52" t="s">
        <v>254</v>
      </c>
      <c r="H3369" s="52" t="s">
        <v>254</v>
      </c>
      <c r="I336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370" spans="1:9" hidden="1">
      <c r="A3370" s="50">
        <v>441304</v>
      </c>
      <c r="B3370" s="50" t="s">
        <v>2337</v>
      </c>
      <c r="C3370" s="50" t="s">
        <v>2338</v>
      </c>
      <c r="D3370" s="50" t="s">
        <v>2333</v>
      </c>
      <c r="E3370" s="50" t="s">
        <v>2339</v>
      </c>
      <c r="F3370" s="51" t="s">
        <v>74</v>
      </c>
      <c r="G3370" s="52" t="s">
        <v>254</v>
      </c>
      <c r="H3370" s="52" t="s">
        <v>254</v>
      </c>
      <c r="I33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371" spans="1:9" hidden="1">
      <c r="A3371" s="50">
        <v>441305</v>
      </c>
      <c r="B3371" s="50" t="s">
        <v>2340</v>
      </c>
      <c r="C3371" s="50" t="s">
        <v>2341</v>
      </c>
      <c r="D3371" s="50" t="s">
        <v>2333</v>
      </c>
      <c r="E3371" s="50" t="s">
        <v>494</v>
      </c>
      <c r="F3371" s="51" t="s">
        <v>74</v>
      </c>
      <c r="G3371" s="53">
        <v>0.34</v>
      </c>
      <c r="H3371" s="53">
        <v>0.18</v>
      </c>
      <c r="I337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1.8888888888888891</v>
      </c>
    </row>
    <row r="3372" spans="1:9" hidden="1">
      <c r="A3372" s="50">
        <v>441306</v>
      </c>
      <c r="B3372" s="50" t="s">
        <v>2342</v>
      </c>
      <c r="C3372" s="50" t="s">
        <v>2343</v>
      </c>
      <c r="D3372" s="50" t="s">
        <v>2333</v>
      </c>
      <c r="E3372" s="50" t="s">
        <v>1977</v>
      </c>
      <c r="F3372" s="51" t="s">
        <v>74</v>
      </c>
      <c r="G3372" s="52" t="s">
        <v>254</v>
      </c>
      <c r="H3372" s="52" t="s">
        <v>254</v>
      </c>
      <c r="I337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373" spans="1:9" hidden="1">
      <c r="A3373" s="50">
        <v>441307</v>
      </c>
      <c r="B3373" s="50" t="s">
        <v>2344</v>
      </c>
      <c r="C3373" s="50" t="s">
        <v>698</v>
      </c>
      <c r="D3373" s="50" t="s">
        <v>2333</v>
      </c>
      <c r="E3373" s="50" t="s">
        <v>856</v>
      </c>
      <c r="F3373" s="51" t="s">
        <v>74</v>
      </c>
      <c r="G3373" s="52" t="s">
        <v>254</v>
      </c>
      <c r="H3373" s="52" t="s">
        <v>254</v>
      </c>
      <c r="I337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374" spans="1:9" hidden="1">
      <c r="A3374" s="50">
        <v>441309</v>
      </c>
      <c r="B3374" s="50" t="s">
        <v>2345</v>
      </c>
      <c r="C3374" s="50" t="s">
        <v>2346</v>
      </c>
      <c r="D3374" s="50" t="s">
        <v>2333</v>
      </c>
      <c r="E3374" s="50" t="s">
        <v>2347</v>
      </c>
      <c r="F3374" s="51" t="s">
        <v>74</v>
      </c>
      <c r="G3374" s="52" t="s">
        <v>254</v>
      </c>
      <c r="H3374" s="52" t="s">
        <v>254</v>
      </c>
      <c r="I33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375" spans="1:9" hidden="1">
      <c r="A3375" s="50">
        <v>441310</v>
      </c>
      <c r="B3375" s="50" t="s">
        <v>2348</v>
      </c>
      <c r="C3375" s="50" t="s">
        <v>2349</v>
      </c>
      <c r="D3375" s="50" t="s">
        <v>2333</v>
      </c>
      <c r="E3375" s="50" t="s">
        <v>494</v>
      </c>
      <c r="F3375" s="51" t="s">
        <v>74</v>
      </c>
      <c r="G3375" s="53">
        <v>0.11</v>
      </c>
      <c r="H3375" s="53">
        <v>0.14000000000000001</v>
      </c>
      <c r="I337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0.7857142857142857</v>
      </c>
    </row>
    <row r="3376" spans="1:9" hidden="1">
      <c r="A3376" s="50">
        <v>441313</v>
      </c>
      <c r="B3376" s="50" t="s">
        <v>2350</v>
      </c>
      <c r="C3376" s="50" t="s">
        <v>2351</v>
      </c>
      <c r="D3376" s="50" t="s">
        <v>2333</v>
      </c>
      <c r="E3376" s="50" t="s">
        <v>2339</v>
      </c>
      <c r="F3376" s="51" t="s">
        <v>74</v>
      </c>
      <c r="G3376" s="52" t="s">
        <v>254</v>
      </c>
      <c r="H3376" s="52" t="s">
        <v>254</v>
      </c>
      <c r="I33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377" spans="1:9" hidden="1">
      <c r="A3377" s="50">
        <v>441316</v>
      </c>
      <c r="B3377" s="50" t="s">
        <v>2352</v>
      </c>
      <c r="C3377" s="50" t="s">
        <v>2353</v>
      </c>
      <c r="D3377" s="50" t="s">
        <v>2333</v>
      </c>
      <c r="E3377" s="50" t="s">
        <v>2354</v>
      </c>
      <c r="F3377" s="51" t="s">
        <v>74</v>
      </c>
      <c r="G3377" s="52" t="s">
        <v>254</v>
      </c>
      <c r="H3377" s="52" t="s">
        <v>254</v>
      </c>
      <c r="I33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378" spans="1:9">
      <c r="A3378" s="332"/>
      <c r="B3378" s="332"/>
      <c r="C3378" s="332"/>
      <c r="D3378" s="332"/>
      <c r="E3378" s="332"/>
      <c r="F3378" s="333"/>
      <c r="G3378" s="334"/>
      <c r="H3378" s="334"/>
      <c r="I3378" s="389" t="str">
        <f>IFERROR(Table2[[#This Row],[Total private allowed amount for facility inpatient and outpatient services ($ millions) (required)]]/Table2[[#This Row],[Simulated Medicare allowed amount for facility inpatient and outpatient services ($ millions) (required)]],"")</f>
        <v/>
      </c>
    </row>
    <row r="3379" spans="1:9">
      <c r="A3379" s="332"/>
      <c r="B3379" s="332"/>
      <c r="C3379" s="332"/>
      <c r="D3379" s="332"/>
      <c r="E3379" s="332"/>
      <c r="F3379" s="333"/>
      <c r="G3379" s="334"/>
      <c r="H3379" s="334"/>
      <c r="I3379" s="389" t="str">
        <f>IFERROR(Table2[[#This Row],[Total private allowed amount for facility inpatient and outpatient services ($ millions) (required)]]/Table2[[#This Row],[Simulated Medicare allowed amount for facility inpatient and outpatient services ($ millions) (required)]],"")</f>
        <v/>
      </c>
    </row>
    <row r="3380" spans="1:9">
      <c r="A3380" s="332"/>
      <c r="B3380" s="332"/>
      <c r="C3380" s="332"/>
      <c r="D3380" s="332"/>
      <c r="E3380" s="332"/>
      <c r="F3380" s="333"/>
      <c r="G3380" s="334"/>
      <c r="H3380" s="334"/>
      <c r="I3380" s="389" t="str">
        <f>IFERROR(Table2[[#This Row],[Total private allowed amount for facility inpatient and outpatient services ($ millions) (required)]]/Table2[[#This Row],[Simulated Medicare allowed amount for facility inpatient and outpatient services ($ millions) (required)]],"")</f>
        <v/>
      </c>
    </row>
    <row r="3381" spans="1:9">
      <c r="A3381" s="332"/>
      <c r="B3381" s="332"/>
      <c r="C3381" s="332"/>
      <c r="D3381" s="332"/>
      <c r="E3381" s="332"/>
      <c r="F3381" s="333"/>
      <c r="G3381" s="334"/>
      <c r="H3381" s="334"/>
      <c r="I3381" s="389" t="str">
        <f>IFERROR(Table2[[#This Row],[Total private allowed amount for facility inpatient and outpatient services ($ millions) (required)]]/Table2[[#This Row],[Simulated Medicare allowed amount for facility inpatient and outpatient services ($ millions) (required)]],"")</f>
        <v/>
      </c>
    </row>
    <row r="3382" spans="1:9">
      <c r="A3382" s="332"/>
      <c r="B3382" s="332"/>
      <c r="C3382" s="332"/>
      <c r="D3382" s="332"/>
      <c r="E3382" s="332"/>
      <c r="F3382" s="333"/>
      <c r="G3382" s="334"/>
      <c r="H3382" s="334"/>
      <c r="I3382" s="389" t="str">
        <f>IFERROR(Table2[[#This Row],[Total private allowed amount for facility inpatient and outpatient services ($ millions) (required)]]/Table2[[#This Row],[Simulated Medicare allowed amount for facility inpatient and outpatient services ($ millions) (required)]],"")</f>
        <v/>
      </c>
    </row>
    <row r="3383" spans="1:9">
      <c r="A3383" s="332"/>
      <c r="B3383" s="332"/>
      <c r="C3383" s="332"/>
      <c r="D3383" s="332"/>
      <c r="E3383" s="332"/>
      <c r="F3383" s="333"/>
      <c r="G3383" s="334"/>
      <c r="H3383" s="334"/>
      <c r="I3383" s="389" t="str">
        <f>IFERROR(Table2[[#This Row],[Total private allowed amount for facility inpatient and outpatient services ($ millions) (required)]]/Table2[[#This Row],[Simulated Medicare allowed amount for facility inpatient and outpatient services ($ millions) (required)]],"")</f>
        <v/>
      </c>
    </row>
    <row r="3384" spans="1:9">
      <c r="A3384" s="332"/>
      <c r="B3384" s="332"/>
      <c r="C3384" s="332"/>
      <c r="D3384" s="332"/>
      <c r="E3384" s="332"/>
      <c r="F3384" s="333"/>
      <c r="G3384" s="334"/>
      <c r="H3384" s="334"/>
      <c r="I3384" s="389" t="str">
        <f>IFERROR(Table2[[#This Row],[Total private allowed amount for facility inpatient and outpatient services ($ millions) (required)]]/Table2[[#This Row],[Simulated Medicare allowed amount for facility inpatient and outpatient services ($ millions) (required)]],"")</f>
        <v/>
      </c>
    </row>
    <row r="3385" spans="1:9">
      <c r="A3385" s="332"/>
      <c r="B3385" s="332"/>
      <c r="C3385" s="332"/>
      <c r="D3385" s="332"/>
      <c r="E3385" s="332"/>
      <c r="F3385" s="333"/>
      <c r="G3385" s="334"/>
      <c r="H3385" s="334"/>
      <c r="I3385" s="389" t="str">
        <f>IFERROR(Table2[[#This Row],[Total private allowed amount for facility inpatient and outpatient services ($ millions) (required)]]/Table2[[#This Row],[Simulated Medicare allowed amount for facility inpatient and outpatient services ($ millions) (required)]],"")</f>
        <v/>
      </c>
    </row>
    <row r="3386" spans="1:9">
      <c r="A3386" s="332"/>
      <c r="B3386" s="332"/>
      <c r="C3386" s="332"/>
      <c r="D3386" s="332"/>
      <c r="E3386" s="332"/>
      <c r="F3386" s="333"/>
      <c r="G3386" s="334"/>
      <c r="H3386" s="334"/>
      <c r="I3386" s="389" t="str">
        <f>IFERROR(Table2[[#This Row],[Total private allowed amount for facility inpatient and outpatient services ($ millions) (required)]]/Table2[[#This Row],[Simulated Medicare allowed amount for facility inpatient and outpatient services ($ millions) (required)]],"")</f>
        <v/>
      </c>
    </row>
    <row r="3387" spans="1:9">
      <c r="A3387" s="332"/>
      <c r="B3387" s="332"/>
      <c r="C3387" s="332"/>
      <c r="D3387" s="332"/>
      <c r="E3387" s="332"/>
      <c r="F3387" s="333"/>
      <c r="G3387" s="334"/>
      <c r="H3387" s="334"/>
      <c r="I3387" s="389" t="str">
        <f>IFERROR(Table2[[#This Row],[Total private allowed amount for facility inpatient and outpatient services ($ millions) (required)]]/Table2[[#This Row],[Simulated Medicare allowed amount for facility inpatient and outpatient services ($ millions) (required)]],"")</f>
        <v/>
      </c>
    </row>
    <row r="3388" spans="1:9">
      <c r="A3388" s="332"/>
      <c r="B3388" s="332"/>
      <c r="C3388" s="332"/>
      <c r="D3388" s="332"/>
      <c r="E3388" s="332"/>
      <c r="F3388" s="333"/>
      <c r="G3388" s="334"/>
      <c r="H3388" s="334"/>
      <c r="I3388" s="389" t="str">
        <f>IFERROR(Table2[[#This Row],[Total private allowed amount for facility inpatient and outpatient services ($ millions) (required)]]/Table2[[#This Row],[Simulated Medicare allowed amount for facility inpatient and outpatient services ($ millions) (required)]],"")</f>
        <v/>
      </c>
    </row>
    <row r="3389" spans="1:9">
      <c r="A3389" s="332"/>
      <c r="B3389" s="332"/>
      <c r="C3389" s="332"/>
      <c r="D3389" s="332"/>
      <c r="E3389" s="332"/>
      <c r="F3389" s="333"/>
      <c r="G3389" s="334"/>
      <c r="H3389" s="334"/>
      <c r="I3389" s="389" t="str">
        <f>IFERROR(Table2[[#This Row],[Total private allowed amount for facility inpatient and outpatient services ($ millions) (required)]]/Table2[[#This Row],[Simulated Medicare allowed amount for facility inpatient and outpatient services ($ millions) (required)]],"")</f>
        <v/>
      </c>
    </row>
    <row r="3390" spans="1:9">
      <c r="A3390" s="332"/>
      <c r="B3390" s="332"/>
      <c r="C3390" s="332"/>
      <c r="D3390" s="332"/>
      <c r="E3390" s="332"/>
      <c r="F3390" s="333"/>
      <c r="G3390" s="334"/>
      <c r="H3390" s="334"/>
      <c r="I3390" s="389" t="str">
        <f>IFERROR(Table2[[#This Row],[Total private allowed amount for facility inpatient and outpatient services ($ millions) (required)]]/Table2[[#This Row],[Simulated Medicare allowed amount for facility inpatient and outpatient services ($ millions) (required)]],"")</f>
        <v/>
      </c>
    </row>
    <row r="3391" spans="1:9">
      <c r="A3391" s="332"/>
      <c r="B3391" s="332"/>
      <c r="C3391" s="332"/>
      <c r="D3391" s="332"/>
      <c r="E3391" s="332"/>
      <c r="F3391" s="333"/>
      <c r="G3391" s="334"/>
      <c r="H3391" s="334"/>
      <c r="I3391" s="389" t="str">
        <f>IFERROR(Table2[[#This Row],[Total private allowed amount for facility inpatient and outpatient services ($ millions) (required)]]/Table2[[#This Row],[Simulated Medicare allowed amount for facility inpatient and outpatient services ($ millions) (required)]],"")</f>
        <v/>
      </c>
    </row>
    <row r="3392" spans="1:9">
      <c r="A3392" s="332"/>
      <c r="B3392" s="332"/>
      <c r="C3392" s="332"/>
      <c r="D3392" s="332"/>
      <c r="E3392" s="332"/>
      <c r="F3392" s="333"/>
      <c r="G3392" s="334"/>
      <c r="H3392" s="334"/>
      <c r="I3392" s="389" t="str">
        <f>IFERROR(Table2[[#This Row],[Total private allowed amount for facility inpatient and outpatient services ($ millions) (required)]]/Table2[[#This Row],[Simulated Medicare allowed amount for facility inpatient and outpatient services ($ millions) (required)]],"")</f>
        <v/>
      </c>
    </row>
    <row r="3393" spans="1:9">
      <c r="A3393" s="332"/>
      <c r="B3393" s="332"/>
      <c r="C3393" s="332"/>
      <c r="D3393" s="332"/>
      <c r="E3393" s="332"/>
      <c r="F3393" s="333"/>
      <c r="G3393" s="334"/>
      <c r="H3393" s="334"/>
      <c r="I3393" s="389" t="str">
        <f>IFERROR(Table2[[#This Row],[Total private allowed amount for facility inpatient and outpatient services ($ millions) (required)]]/Table2[[#This Row],[Simulated Medicare allowed amount for facility inpatient and outpatient services ($ millions) (required)]],"")</f>
        <v/>
      </c>
    </row>
    <row r="3394" spans="1:9">
      <c r="A3394" s="332"/>
      <c r="B3394" s="332"/>
      <c r="C3394" s="332"/>
      <c r="D3394" s="332"/>
      <c r="E3394" s="332"/>
      <c r="F3394" s="333"/>
      <c r="G3394" s="334"/>
      <c r="H3394" s="334"/>
      <c r="I3394" s="389" t="str">
        <f>IFERROR(Table2[[#This Row],[Total private allowed amount for facility inpatient and outpatient services ($ millions) (required)]]/Table2[[#This Row],[Simulated Medicare allowed amount for facility inpatient and outpatient services ($ millions) (required)]],"")</f>
        <v/>
      </c>
    </row>
    <row r="3395" spans="1:9">
      <c r="A3395" s="332"/>
      <c r="B3395" s="332"/>
      <c r="C3395" s="332"/>
      <c r="D3395" s="332"/>
      <c r="E3395" s="332"/>
      <c r="F3395" s="333"/>
      <c r="G3395" s="334"/>
      <c r="H3395" s="334"/>
      <c r="I3395" s="389" t="str">
        <f>IFERROR(Table2[[#This Row],[Total private allowed amount for facility inpatient and outpatient services ($ millions) (required)]]/Table2[[#This Row],[Simulated Medicare allowed amount for facility inpatient and outpatient services ($ millions) (required)]],"")</f>
        <v/>
      </c>
    </row>
    <row r="3396" spans="1:9">
      <c r="A3396" s="332"/>
      <c r="B3396" s="332"/>
      <c r="C3396" s="332"/>
      <c r="D3396" s="332"/>
      <c r="E3396" s="332"/>
      <c r="F3396" s="333"/>
      <c r="G3396" s="334"/>
      <c r="H3396" s="334"/>
      <c r="I3396" s="389" t="str">
        <f>IFERROR(Table2[[#This Row],[Total private allowed amount for facility inpatient and outpatient services ($ millions) (required)]]/Table2[[#This Row],[Simulated Medicare allowed amount for facility inpatient and outpatient services ($ millions) (required)]],"")</f>
        <v/>
      </c>
    </row>
    <row r="3397" spans="1:9">
      <c r="A3397" s="332"/>
      <c r="B3397" s="332"/>
      <c r="C3397" s="332"/>
      <c r="D3397" s="332"/>
      <c r="E3397" s="332"/>
      <c r="F3397" s="333"/>
      <c r="G3397" s="334"/>
      <c r="H3397" s="334"/>
      <c r="I3397" s="389" t="str">
        <f>IFERROR(Table2[[#This Row],[Total private allowed amount for facility inpatient and outpatient services ($ millions) (required)]]/Table2[[#This Row],[Simulated Medicare allowed amount for facility inpatient and outpatient services ($ millions) (required)]],"")</f>
        <v/>
      </c>
    </row>
    <row r="3398" spans="1:9">
      <c r="A3398" s="332"/>
      <c r="B3398" s="332"/>
      <c r="C3398" s="332"/>
      <c r="D3398" s="332"/>
      <c r="E3398" s="332"/>
      <c r="F3398" s="333"/>
      <c r="G3398" s="334"/>
      <c r="H3398" s="334"/>
      <c r="I3398" s="389" t="str">
        <f>IFERROR(Table2[[#This Row],[Total private allowed amount for facility inpatient and outpatient services ($ millions) (required)]]/Table2[[#This Row],[Simulated Medicare allowed amount for facility inpatient and outpatient services ($ millions) (required)]],"")</f>
        <v/>
      </c>
    </row>
    <row r="3399" spans="1:9">
      <c r="A3399" s="332"/>
      <c r="B3399" s="332"/>
      <c r="C3399" s="332"/>
      <c r="D3399" s="332"/>
      <c r="E3399" s="332"/>
      <c r="F3399" s="333"/>
      <c r="G3399" s="334"/>
      <c r="H3399" s="334"/>
      <c r="I3399" s="389" t="str">
        <f>IFERROR(Table2[[#This Row],[Total private allowed amount for facility inpatient and outpatient services ($ millions) (required)]]/Table2[[#This Row],[Simulated Medicare allowed amount for facility inpatient and outpatient services ($ millions) (required)]],"")</f>
        <v/>
      </c>
    </row>
    <row r="3400" spans="1:9">
      <c r="A3400" s="332"/>
      <c r="B3400" s="332"/>
      <c r="C3400" s="332"/>
      <c r="D3400" s="332"/>
      <c r="E3400" s="332"/>
      <c r="F3400" s="333"/>
      <c r="G3400" s="335"/>
      <c r="H3400" s="334"/>
      <c r="I3400" s="389" t="str">
        <f>IFERROR(Table2[[#This Row],[Total private allowed amount for facility inpatient and outpatient services ($ millions) (required)]]/Table2[[#This Row],[Simulated Medicare allowed amount for facility inpatient and outpatient services ($ millions) (required)]],"")</f>
        <v/>
      </c>
    </row>
    <row r="3401" spans="1:9">
      <c r="A3401" s="332"/>
      <c r="B3401" s="332"/>
      <c r="C3401" s="332"/>
      <c r="D3401" s="332"/>
      <c r="E3401" s="332"/>
      <c r="F3401" s="333"/>
      <c r="G3401" s="334"/>
      <c r="H3401" s="334"/>
      <c r="I3401" s="389" t="str">
        <f>IFERROR(Table2[[#This Row],[Total private allowed amount for facility inpatient and outpatient services ($ millions) (required)]]/Table2[[#This Row],[Simulated Medicare allowed amount for facility inpatient and outpatient services ($ millions) (required)]],"")</f>
        <v/>
      </c>
    </row>
    <row r="3402" spans="1:9">
      <c r="A3402" s="332"/>
      <c r="B3402" s="332"/>
      <c r="C3402" s="332"/>
      <c r="D3402" s="332"/>
      <c r="E3402" s="332"/>
      <c r="F3402" s="333"/>
      <c r="G3402" s="334"/>
      <c r="H3402" s="334"/>
      <c r="I3402" s="389" t="str">
        <f>IFERROR(Table2[[#This Row],[Total private allowed amount for facility inpatient and outpatient services ($ millions) (required)]]/Table2[[#This Row],[Simulated Medicare allowed amount for facility inpatient and outpatient services ($ millions) (required)]],"")</f>
        <v/>
      </c>
    </row>
    <row r="3403" spans="1:9">
      <c r="A3403" s="332"/>
      <c r="B3403" s="332"/>
      <c r="C3403" s="332"/>
      <c r="D3403" s="332"/>
      <c r="E3403" s="332"/>
      <c r="F3403" s="333"/>
      <c r="G3403" s="334"/>
      <c r="H3403" s="334"/>
      <c r="I3403" s="389" t="str">
        <f>IFERROR(Table2[[#This Row],[Total private allowed amount for facility inpatient and outpatient services ($ millions) (required)]]/Table2[[#This Row],[Simulated Medicare allowed amount for facility inpatient and outpatient services ($ millions) (required)]],"")</f>
        <v/>
      </c>
    </row>
    <row r="3404" spans="1:9">
      <c r="A3404" s="332"/>
      <c r="B3404" s="332"/>
      <c r="C3404" s="332"/>
      <c r="D3404" s="332"/>
      <c r="E3404" s="332"/>
      <c r="F3404" s="333"/>
      <c r="G3404" s="334"/>
      <c r="H3404" s="334"/>
      <c r="I3404" s="389" t="str">
        <f>IFERROR(Table2[[#This Row],[Total private allowed amount for facility inpatient and outpatient services ($ millions) (required)]]/Table2[[#This Row],[Simulated Medicare allowed amount for facility inpatient and outpatient services ($ millions) (required)]],"")</f>
        <v/>
      </c>
    </row>
    <row r="3405" spans="1:9">
      <c r="A3405" s="332"/>
      <c r="B3405" s="332"/>
      <c r="C3405" s="332"/>
      <c r="D3405" s="332"/>
      <c r="E3405" s="332"/>
      <c r="F3405" s="333"/>
      <c r="G3405" s="334"/>
      <c r="H3405" s="334"/>
      <c r="I3405" s="389" t="str">
        <f>IFERROR(Table2[[#This Row],[Total private allowed amount for facility inpatient and outpatient services ($ millions) (required)]]/Table2[[#This Row],[Simulated Medicare allowed amount for facility inpatient and outpatient services ($ millions) (required)]],"")</f>
        <v/>
      </c>
    </row>
    <row r="3406" spans="1:9">
      <c r="A3406" s="332"/>
      <c r="B3406" s="332"/>
      <c r="C3406" s="332"/>
      <c r="D3406" s="332"/>
      <c r="E3406" s="332"/>
      <c r="F3406" s="333"/>
      <c r="G3406" s="336"/>
      <c r="H3406" s="336"/>
      <c r="I3406" s="389" t="str">
        <f>IFERROR(Table2[[#This Row],[Total private allowed amount for facility inpatient and outpatient services ($ millions) (required)]]/Table2[[#This Row],[Simulated Medicare allowed amount for facility inpatient and outpatient services ($ millions) (required)]],"")</f>
        <v/>
      </c>
    </row>
    <row r="3407" spans="1:9">
      <c r="A3407" s="332"/>
      <c r="B3407" s="332"/>
      <c r="C3407" s="332"/>
      <c r="D3407" s="332"/>
      <c r="E3407" s="332"/>
      <c r="F3407" s="333"/>
      <c r="G3407" s="334"/>
      <c r="H3407" s="334"/>
      <c r="I3407" s="389" t="str">
        <f>IFERROR(Table2[[#This Row],[Total private allowed amount for facility inpatient and outpatient services ($ millions) (required)]]/Table2[[#This Row],[Simulated Medicare allowed amount for facility inpatient and outpatient services ($ millions) (required)]],"")</f>
        <v/>
      </c>
    </row>
    <row r="3408" spans="1:9">
      <c r="A3408" s="332"/>
      <c r="B3408" s="332"/>
      <c r="C3408" s="332"/>
      <c r="D3408" s="332"/>
      <c r="E3408" s="332"/>
      <c r="F3408" s="333"/>
      <c r="G3408" s="334"/>
      <c r="H3408" s="334"/>
      <c r="I3408" s="389" t="str">
        <f>IFERROR(Table2[[#This Row],[Total private allowed amount for facility inpatient and outpatient services ($ millions) (required)]]/Table2[[#This Row],[Simulated Medicare allowed amount for facility inpatient and outpatient services ($ millions) (required)]],"")</f>
        <v/>
      </c>
    </row>
    <row r="3409" spans="1:9">
      <c r="A3409" s="332"/>
      <c r="B3409" s="332"/>
      <c r="C3409" s="332"/>
      <c r="D3409" s="332"/>
      <c r="E3409" s="332"/>
      <c r="F3409" s="333"/>
      <c r="G3409" s="334"/>
      <c r="H3409" s="334"/>
      <c r="I3409" s="389" t="str">
        <f>IFERROR(Table2[[#This Row],[Total private allowed amount for facility inpatient and outpatient services ($ millions) (required)]]/Table2[[#This Row],[Simulated Medicare allowed amount for facility inpatient and outpatient services ($ millions) (required)]],"")</f>
        <v/>
      </c>
    </row>
    <row r="3410" spans="1:9">
      <c r="A3410" s="332"/>
      <c r="B3410" s="332"/>
      <c r="C3410" s="332"/>
      <c r="D3410" s="332"/>
      <c r="E3410" s="332"/>
      <c r="F3410" s="333"/>
      <c r="G3410" s="334"/>
      <c r="H3410" s="334"/>
      <c r="I3410" s="389" t="str">
        <f>IFERROR(Table2[[#This Row],[Total private allowed amount for facility inpatient and outpatient services ($ millions) (required)]]/Table2[[#This Row],[Simulated Medicare allowed amount for facility inpatient and outpatient services ($ millions) (required)]],"")</f>
        <v/>
      </c>
    </row>
    <row r="3411" spans="1:9">
      <c r="A3411" s="332"/>
      <c r="B3411" s="332"/>
      <c r="C3411" s="332"/>
      <c r="D3411" s="332"/>
      <c r="E3411" s="332"/>
      <c r="F3411" s="333"/>
      <c r="G3411" s="336"/>
      <c r="H3411" s="336"/>
      <c r="I3411" s="389" t="str">
        <f>IFERROR(Table2[[#This Row],[Total private allowed amount for facility inpatient and outpatient services ($ millions) (required)]]/Table2[[#This Row],[Simulated Medicare allowed amount for facility inpatient and outpatient services ($ millions) (required)]],"")</f>
        <v/>
      </c>
    </row>
    <row r="3412" spans="1:9">
      <c r="A3412" s="332"/>
      <c r="B3412" s="332"/>
      <c r="C3412" s="332"/>
      <c r="D3412" s="332"/>
      <c r="E3412" s="332"/>
      <c r="F3412" s="333"/>
      <c r="G3412" s="334"/>
      <c r="H3412" s="334"/>
      <c r="I3412" s="389" t="str">
        <f>IFERROR(Table2[[#This Row],[Total private allowed amount for facility inpatient and outpatient services ($ millions) (required)]]/Table2[[#This Row],[Simulated Medicare allowed amount for facility inpatient and outpatient services ($ millions) (required)]],"")</f>
        <v/>
      </c>
    </row>
    <row r="3413" spans="1:9">
      <c r="A3413" s="332"/>
      <c r="B3413" s="332"/>
      <c r="C3413" s="332"/>
      <c r="D3413" s="332"/>
      <c r="E3413" s="332"/>
      <c r="F3413" s="333"/>
      <c r="G3413" s="334"/>
      <c r="H3413" s="334"/>
      <c r="I3413" s="389" t="str">
        <f>IFERROR(Table2[[#This Row],[Total private allowed amount for facility inpatient and outpatient services ($ millions) (required)]]/Table2[[#This Row],[Simulated Medicare allowed amount for facility inpatient and outpatient services ($ millions) (required)]],"")</f>
        <v/>
      </c>
    </row>
    <row r="3414" spans="1:9">
      <c r="A3414" s="332"/>
      <c r="B3414" s="332"/>
      <c r="C3414" s="332"/>
      <c r="D3414" s="332"/>
      <c r="E3414" s="332"/>
      <c r="F3414" s="333"/>
      <c r="G3414" s="334"/>
      <c r="H3414" s="334"/>
      <c r="I3414" s="389" t="str">
        <f>IFERROR(Table2[[#This Row],[Total private allowed amount for facility inpatient and outpatient services ($ millions) (required)]]/Table2[[#This Row],[Simulated Medicare allowed amount for facility inpatient and outpatient services ($ millions) (required)]],"")</f>
        <v/>
      </c>
    </row>
    <row r="3415" spans="1:9">
      <c r="A3415" s="332"/>
      <c r="B3415" s="332"/>
      <c r="C3415" s="332"/>
      <c r="D3415" s="332"/>
      <c r="E3415" s="332"/>
      <c r="F3415" s="333"/>
      <c r="G3415" s="334"/>
      <c r="H3415" s="336"/>
      <c r="I3415" s="389" t="str">
        <f>IFERROR(Table2[[#This Row],[Total private allowed amount for facility inpatient and outpatient services ($ millions) (required)]]/Table2[[#This Row],[Simulated Medicare allowed amount for facility inpatient and outpatient services ($ millions) (required)]],"")</f>
        <v/>
      </c>
    </row>
    <row r="3416" spans="1:9">
      <c r="A3416" s="332"/>
      <c r="B3416" s="332"/>
      <c r="C3416" s="332"/>
      <c r="D3416" s="332"/>
      <c r="E3416" s="332"/>
      <c r="F3416" s="333"/>
      <c r="G3416" s="334"/>
      <c r="H3416" s="335"/>
      <c r="I3416" s="389" t="str">
        <f>IFERROR(Table2[[#This Row],[Total private allowed amount for facility inpatient and outpatient services ($ millions) (required)]]/Table2[[#This Row],[Simulated Medicare allowed amount for facility inpatient and outpatient services ($ millions) (required)]],"")</f>
        <v/>
      </c>
    </row>
    <row r="3417" spans="1:9">
      <c r="A3417" s="332"/>
      <c r="B3417" s="332"/>
      <c r="C3417" s="332"/>
      <c r="D3417" s="332"/>
      <c r="E3417" s="332"/>
      <c r="F3417" s="333"/>
      <c r="G3417" s="334"/>
      <c r="H3417" s="334"/>
      <c r="I3417" s="389" t="str">
        <f>IFERROR(Table2[[#This Row],[Total private allowed amount for facility inpatient and outpatient services ($ millions) (required)]]/Table2[[#This Row],[Simulated Medicare allowed amount for facility inpatient and outpatient services ($ millions) (required)]],"")</f>
        <v/>
      </c>
    </row>
    <row r="3418" spans="1:9">
      <c r="A3418" s="332"/>
      <c r="B3418" s="332"/>
      <c r="C3418" s="332"/>
      <c r="D3418" s="332"/>
      <c r="E3418" s="332"/>
      <c r="F3418" s="333"/>
      <c r="G3418" s="334"/>
      <c r="H3418" s="334"/>
      <c r="I3418" s="389" t="str">
        <f>IFERROR(Table2[[#This Row],[Total private allowed amount for facility inpatient and outpatient services ($ millions) (required)]]/Table2[[#This Row],[Simulated Medicare allowed amount for facility inpatient and outpatient services ($ millions) (required)]],"")</f>
        <v/>
      </c>
    </row>
    <row r="3419" spans="1:9">
      <c r="A3419" s="332"/>
      <c r="B3419" s="332"/>
      <c r="C3419" s="332"/>
      <c r="D3419" s="332"/>
      <c r="E3419" s="332"/>
      <c r="F3419" s="333"/>
      <c r="G3419" s="335"/>
      <c r="H3419" s="334"/>
      <c r="I3419" s="389" t="str">
        <f>IFERROR(Table2[[#This Row],[Total private allowed amount for facility inpatient and outpatient services ($ millions) (required)]]/Table2[[#This Row],[Simulated Medicare allowed amount for facility inpatient and outpatient services ($ millions) (required)]],"")</f>
        <v/>
      </c>
    </row>
    <row r="3420" spans="1:9">
      <c r="A3420" s="332"/>
      <c r="B3420" s="332"/>
      <c r="C3420" s="332"/>
      <c r="D3420" s="332"/>
      <c r="E3420" s="332"/>
      <c r="F3420" s="333"/>
      <c r="G3420" s="334"/>
      <c r="H3420" s="334"/>
      <c r="I3420" s="389" t="str">
        <f>IFERROR(Table2[[#This Row],[Total private allowed amount for facility inpatient and outpatient services ($ millions) (required)]]/Table2[[#This Row],[Simulated Medicare allowed amount for facility inpatient and outpatient services ($ millions) (required)]],"")</f>
        <v/>
      </c>
    </row>
    <row r="3421" spans="1:9">
      <c r="A3421" s="332"/>
      <c r="B3421" s="332"/>
      <c r="C3421" s="332"/>
      <c r="D3421" s="332"/>
      <c r="E3421" s="332"/>
      <c r="F3421" s="333"/>
      <c r="G3421" s="336"/>
      <c r="H3421" s="336"/>
      <c r="I3421" s="389" t="str">
        <f>IFERROR(Table2[[#This Row],[Total private allowed amount for facility inpatient and outpatient services ($ millions) (required)]]/Table2[[#This Row],[Simulated Medicare allowed amount for facility inpatient and outpatient services ($ millions) (required)]],"")</f>
        <v/>
      </c>
    </row>
    <row r="3422" spans="1:9">
      <c r="A3422" s="332"/>
      <c r="B3422" s="332"/>
      <c r="C3422" s="332"/>
      <c r="D3422" s="332"/>
      <c r="E3422" s="332"/>
      <c r="F3422" s="333"/>
      <c r="G3422" s="334"/>
      <c r="H3422" s="334"/>
      <c r="I3422" s="389" t="str">
        <f>IFERROR(Table2[[#This Row],[Total private allowed amount for facility inpatient and outpatient services ($ millions) (required)]]/Table2[[#This Row],[Simulated Medicare allowed amount for facility inpatient and outpatient services ($ millions) (required)]],"")</f>
        <v/>
      </c>
    </row>
    <row r="3423" spans="1:9">
      <c r="A3423" s="332"/>
      <c r="B3423" s="332"/>
      <c r="C3423" s="332"/>
      <c r="D3423" s="332"/>
      <c r="E3423" s="332"/>
      <c r="F3423" s="333"/>
      <c r="G3423" s="334"/>
      <c r="H3423" s="334"/>
      <c r="I3423" s="389" t="str">
        <f>IFERROR(Table2[[#This Row],[Total private allowed amount for facility inpatient and outpatient services ($ millions) (required)]]/Table2[[#This Row],[Simulated Medicare allowed amount for facility inpatient and outpatient services ($ millions) (required)]],"")</f>
        <v/>
      </c>
    </row>
    <row r="3424" spans="1:9">
      <c r="A3424" s="332"/>
      <c r="B3424" s="332"/>
      <c r="C3424" s="332"/>
      <c r="D3424" s="332"/>
      <c r="E3424" s="332"/>
      <c r="F3424" s="333"/>
      <c r="G3424" s="334"/>
      <c r="H3424" s="334"/>
      <c r="I3424" s="389" t="str">
        <f>IFERROR(Table2[[#This Row],[Total private allowed amount for facility inpatient and outpatient services ($ millions) (required)]]/Table2[[#This Row],[Simulated Medicare allowed amount for facility inpatient and outpatient services ($ millions) (required)]],"")</f>
        <v/>
      </c>
    </row>
    <row r="3425" spans="1:9">
      <c r="A3425" s="332"/>
      <c r="B3425" s="332"/>
      <c r="C3425" s="332"/>
      <c r="D3425" s="332"/>
      <c r="E3425" s="332"/>
      <c r="F3425" s="333"/>
      <c r="G3425" s="334"/>
      <c r="H3425" s="334"/>
      <c r="I3425" s="389" t="str">
        <f>IFERROR(Table2[[#This Row],[Total private allowed amount for facility inpatient and outpatient services ($ millions) (required)]]/Table2[[#This Row],[Simulated Medicare allowed amount for facility inpatient and outpatient services ($ millions) (required)]],"")</f>
        <v/>
      </c>
    </row>
    <row r="3426" spans="1:9">
      <c r="A3426" s="332"/>
      <c r="B3426" s="332"/>
      <c r="C3426" s="332"/>
      <c r="D3426" s="332"/>
      <c r="E3426" s="332"/>
      <c r="F3426" s="333"/>
      <c r="G3426" s="334"/>
      <c r="H3426" s="334"/>
      <c r="I3426" s="389" t="str">
        <f>IFERROR(Table2[[#This Row],[Total private allowed amount for facility inpatient and outpatient services ($ millions) (required)]]/Table2[[#This Row],[Simulated Medicare allowed amount for facility inpatient and outpatient services ($ millions) (required)]],"")</f>
        <v/>
      </c>
    </row>
    <row r="3427" spans="1:9">
      <c r="A3427" s="332"/>
      <c r="B3427" s="332"/>
      <c r="C3427" s="332"/>
      <c r="D3427" s="332"/>
      <c r="E3427" s="332"/>
      <c r="F3427" s="333"/>
      <c r="G3427" s="334"/>
      <c r="H3427" s="334"/>
      <c r="I3427" s="389" t="str">
        <f>IFERROR(Table2[[#This Row],[Total private allowed amount for facility inpatient and outpatient services ($ millions) (required)]]/Table2[[#This Row],[Simulated Medicare allowed amount for facility inpatient and outpatient services ($ millions) (required)]],"")</f>
        <v/>
      </c>
    </row>
    <row r="3428" spans="1:9">
      <c r="A3428" s="332"/>
      <c r="B3428" s="332"/>
      <c r="C3428" s="332"/>
      <c r="D3428" s="332"/>
      <c r="E3428" s="332"/>
      <c r="F3428" s="333"/>
      <c r="G3428" s="334"/>
      <c r="H3428" s="334"/>
      <c r="I3428" s="389" t="str">
        <f>IFERROR(Table2[[#This Row],[Total private allowed amount for facility inpatient and outpatient services ($ millions) (required)]]/Table2[[#This Row],[Simulated Medicare allowed amount for facility inpatient and outpatient services ($ millions) (required)]],"")</f>
        <v/>
      </c>
    </row>
    <row r="3429" spans="1:9">
      <c r="A3429" s="332"/>
      <c r="B3429" s="332"/>
      <c r="C3429" s="332"/>
      <c r="D3429" s="332"/>
      <c r="E3429" s="332"/>
      <c r="F3429" s="333"/>
      <c r="G3429" s="336"/>
      <c r="H3429" s="336"/>
      <c r="I3429" s="389" t="str">
        <f>IFERROR(Table2[[#This Row],[Total private allowed amount for facility inpatient and outpatient services ($ millions) (required)]]/Table2[[#This Row],[Simulated Medicare allowed amount for facility inpatient and outpatient services ($ millions) (required)]],"")</f>
        <v/>
      </c>
    </row>
    <row r="3430" spans="1:9">
      <c r="A3430" s="332"/>
      <c r="B3430" s="332"/>
      <c r="C3430" s="332"/>
      <c r="D3430" s="332"/>
      <c r="E3430" s="332"/>
      <c r="F3430" s="333"/>
      <c r="G3430" s="336"/>
      <c r="H3430" s="336"/>
      <c r="I3430" s="389" t="str">
        <f>IFERROR(Table2[[#This Row],[Total private allowed amount for facility inpatient and outpatient services ($ millions) (required)]]/Table2[[#This Row],[Simulated Medicare allowed amount for facility inpatient and outpatient services ($ millions) (required)]],"")</f>
        <v/>
      </c>
    </row>
    <row r="3431" spans="1:9">
      <c r="A3431" s="332"/>
      <c r="B3431" s="332"/>
      <c r="C3431" s="332"/>
      <c r="D3431" s="332"/>
      <c r="E3431" s="332"/>
      <c r="F3431" s="333"/>
      <c r="G3431" s="335"/>
      <c r="H3431" s="334"/>
      <c r="I3431" s="389" t="str">
        <f>IFERROR(Table2[[#This Row],[Total private allowed amount for facility inpatient and outpatient services ($ millions) (required)]]/Table2[[#This Row],[Simulated Medicare allowed amount for facility inpatient and outpatient services ($ millions) (required)]],"")</f>
        <v/>
      </c>
    </row>
    <row r="3432" spans="1:9">
      <c r="A3432" s="332"/>
      <c r="B3432" s="332"/>
      <c r="C3432" s="332"/>
      <c r="D3432" s="332"/>
      <c r="E3432" s="332"/>
      <c r="F3432" s="333"/>
      <c r="G3432" s="335"/>
      <c r="H3432" s="334"/>
      <c r="I3432" s="389" t="str">
        <f>IFERROR(Table2[[#This Row],[Total private allowed amount for facility inpatient and outpatient services ($ millions) (required)]]/Table2[[#This Row],[Simulated Medicare allowed amount for facility inpatient and outpatient services ($ millions) (required)]],"")</f>
        <v/>
      </c>
    </row>
    <row r="3433" spans="1:9">
      <c r="A3433" s="332"/>
      <c r="B3433" s="332"/>
      <c r="C3433" s="332"/>
      <c r="D3433" s="332"/>
      <c r="E3433" s="332"/>
      <c r="F3433" s="333"/>
      <c r="G3433" s="334"/>
      <c r="H3433" s="334"/>
      <c r="I3433" s="389" t="str">
        <f>IFERROR(Table2[[#This Row],[Total private allowed amount for facility inpatient and outpatient services ($ millions) (required)]]/Table2[[#This Row],[Simulated Medicare allowed amount for facility inpatient and outpatient services ($ millions) (required)]],"")</f>
        <v/>
      </c>
    </row>
    <row r="3434" spans="1:9">
      <c r="A3434" s="332"/>
      <c r="B3434" s="332"/>
      <c r="C3434" s="332"/>
      <c r="D3434" s="332"/>
      <c r="E3434" s="332"/>
      <c r="F3434" s="333"/>
      <c r="G3434" s="334"/>
      <c r="H3434" s="334"/>
      <c r="I3434" s="389" t="str">
        <f>IFERROR(Table2[[#This Row],[Total private allowed amount for facility inpatient and outpatient services ($ millions) (required)]]/Table2[[#This Row],[Simulated Medicare allowed amount for facility inpatient and outpatient services ($ millions) (required)]],"")</f>
        <v/>
      </c>
    </row>
    <row r="3435" spans="1:9">
      <c r="A3435" s="332"/>
      <c r="B3435" s="332"/>
      <c r="C3435" s="332"/>
      <c r="D3435" s="332"/>
      <c r="E3435" s="332"/>
      <c r="F3435" s="333"/>
      <c r="G3435" s="336"/>
      <c r="H3435" s="336"/>
      <c r="I3435" s="389" t="str">
        <f>IFERROR(Table2[[#This Row],[Total private allowed amount for facility inpatient and outpatient services ($ millions) (required)]]/Table2[[#This Row],[Simulated Medicare allowed amount for facility inpatient and outpatient services ($ millions) (required)]],"")</f>
        <v/>
      </c>
    </row>
    <row r="3436" spans="1:9">
      <c r="A3436" s="332"/>
      <c r="B3436" s="332"/>
      <c r="C3436" s="332"/>
      <c r="D3436" s="332"/>
      <c r="E3436" s="332"/>
      <c r="F3436" s="333"/>
      <c r="G3436" s="334"/>
      <c r="H3436" s="334"/>
      <c r="I3436" s="389" t="str">
        <f>IFERROR(Table2[[#This Row],[Total private allowed amount for facility inpatient and outpatient services ($ millions) (required)]]/Table2[[#This Row],[Simulated Medicare allowed amount for facility inpatient and outpatient services ($ millions) (required)]],"")</f>
        <v/>
      </c>
    </row>
    <row r="3437" spans="1:9">
      <c r="A3437" s="332"/>
      <c r="B3437" s="332"/>
      <c r="C3437" s="332"/>
      <c r="D3437" s="332"/>
      <c r="E3437" s="332"/>
      <c r="F3437" s="333"/>
      <c r="G3437" s="336"/>
      <c r="H3437" s="336"/>
      <c r="I3437" s="389" t="str">
        <f>IFERROR(Table2[[#This Row],[Total private allowed amount for facility inpatient and outpatient services ($ millions) (required)]]/Table2[[#This Row],[Simulated Medicare allowed amount for facility inpatient and outpatient services ($ millions) (required)]],"")</f>
        <v/>
      </c>
    </row>
    <row r="3438" spans="1:9">
      <c r="A3438" s="332"/>
      <c r="B3438" s="332"/>
      <c r="C3438" s="332"/>
      <c r="D3438" s="332"/>
      <c r="E3438" s="332"/>
      <c r="F3438" s="333"/>
      <c r="G3438" s="334"/>
      <c r="H3438" s="334"/>
      <c r="I3438" s="389" t="str">
        <f>IFERROR(Table2[[#This Row],[Total private allowed amount for facility inpatient and outpatient services ($ millions) (required)]]/Table2[[#This Row],[Simulated Medicare allowed amount for facility inpatient and outpatient services ($ millions) (required)]],"")</f>
        <v/>
      </c>
    </row>
    <row r="3439" spans="1:9">
      <c r="A3439" s="332"/>
      <c r="B3439" s="332"/>
      <c r="C3439" s="332"/>
      <c r="D3439" s="332"/>
      <c r="E3439" s="332"/>
      <c r="F3439" s="333"/>
      <c r="G3439" s="334"/>
      <c r="H3439" s="334"/>
      <c r="I3439" s="389" t="str">
        <f>IFERROR(Table2[[#This Row],[Total private allowed amount for facility inpatient and outpatient services ($ millions) (required)]]/Table2[[#This Row],[Simulated Medicare allowed amount for facility inpatient and outpatient services ($ millions) (required)]],"")</f>
        <v/>
      </c>
    </row>
    <row r="3440" spans="1:9">
      <c r="A3440" s="332"/>
      <c r="B3440" s="332"/>
      <c r="C3440" s="332"/>
      <c r="D3440" s="332"/>
      <c r="E3440" s="332"/>
      <c r="F3440" s="333"/>
      <c r="G3440" s="334"/>
      <c r="H3440" s="334"/>
      <c r="I3440" s="389" t="str">
        <f>IFERROR(Table2[[#This Row],[Total private allowed amount for facility inpatient and outpatient services ($ millions) (required)]]/Table2[[#This Row],[Simulated Medicare allowed amount for facility inpatient and outpatient services ($ millions) (required)]],"")</f>
        <v/>
      </c>
    </row>
    <row r="3441" spans="1:9">
      <c r="A3441" s="332"/>
      <c r="B3441" s="332"/>
      <c r="C3441" s="332"/>
      <c r="D3441" s="332"/>
      <c r="E3441" s="332"/>
      <c r="F3441" s="333"/>
      <c r="G3441" s="334"/>
      <c r="H3441" s="334"/>
      <c r="I3441" s="389" t="str">
        <f>IFERROR(Table2[[#This Row],[Total private allowed amount for facility inpatient and outpatient services ($ millions) (required)]]/Table2[[#This Row],[Simulated Medicare allowed amount for facility inpatient and outpatient services ($ millions) (required)]],"")</f>
        <v/>
      </c>
    </row>
    <row r="3442" spans="1:9">
      <c r="A3442" s="332"/>
      <c r="B3442" s="332"/>
      <c r="C3442" s="332"/>
      <c r="D3442" s="332"/>
      <c r="E3442" s="332"/>
      <c r="F3442" s="333"/>
      <c r="G3442" s="334"/>
      <c r="H3442" s="334"/>
      <c r="I3442" s="389" t="str">
        <f>IFERROR(Table2[[#This Row],[Total private allowed amount for facility inpatient and outpatient services ($ millions) (required)]]/Table2[[#This Row],[Simulated Medicare allowed amount for facility inpatient and outpatient services ($ millions) (required)]],"")</f>
        <v/>
      </c>
    </row>
    <row r="3443" spans="1:9">
      <c r="A3443" s="332"/>
      <c r="B3443" s="332"/>
      <c r="C3443" s="332"/>
      <c r="D3443" s="332"/>
      <c r="E3443" s="332"/>
      <c r="F3443" s="333"/>
      <c r="G3443" s="334"/>
      <c r="H3443" s="335"/>
      <c r="I3443" s="389" t="str">
        <f>IFERROR(Table2[[#This Row],[Total private allowed amount for facility inpatient and outpatient services ($ millions) (required)]]/Table2[[#This Row],[Simulated Medicare allowed amount for facility inpatient and outpatient services ($ millions) (required)]],"")</f>
        <v/>
      </c>
    </row>
    <row r="3444" spans="1:9">
      <c r="A3444" s="332"/>
      <c r="B3444" s="332"/>
      <c r="C3444" s="332"/>
      <c r="D3444" s="332"/>
      <c r="E3444" s="332"/>
      <c r="F3444" s="333"/>
      <c r="G3444" s="334"/>
      <c r="H3444" s="334"/>
      <c r="I3444" s="389" t="str">
        <f>IFERROR(Table2[[#This Row],[Total private allowed amount for facility inpatient and outpatient services ($ millions) (required)]]/Table2[[#This Row],[Simulated Medicare allowed amount for facility inpatient and outpatient services ($ millions) (required)]],"")</f>
        <v/>
      </c>
    </row>
    <row r="3445" spans="1:9">
      <c r="A3445" s="332"/>
      <c r="B3445" s="332"/>
      <c r="C3445" s="332"/>
      <c r="D3445" s="332"/>
      <c r="E3445" s="332"/>
      <c r="F3445" s="333"/>
      <c r="G3445" s="334"/>
      <c r="H3445" s="334"/>
      <c r="I3445" s="389" t="str">
        <f>IFERROR(Table2[[#This Row],[Total private allowed amount for facility inpatient and outpatient services ($ millions) (required)]]/Table2[[#This Row],[Simulated Medicare allowed amount for facility inpatient and outpatient services ($ millions) (required)]],"")</f>
        <v/>
      </c>
    </row>
    <row r="3446" spans="1:9">
      <c r="A3446" s="332"/>
      <c r="B3446" s="332"/>
      <c r="C3446" s="332"/>
      <c r="D3446" s="332"/>
      <c r="E3446" s="332"/>
      <c r="F3446" s="333"/>
      <c r="G3446" s="336"/>
      <c r="H3446" s="336"/>
      <c r="I3446" s="389" t="str">
        <f>IFERROR(Table2[[#This Row],[Total private allowed amount for facility inpatient and outpatient services ($ millions) (required)]]/Table2[[#This Row],[Simulated Medicare allowed amount for facility inpatient and outpatient services ($ millions) (required)]],"")</f>
        <v/>
      </c>
    </row>
    <row r="3447" spans="1:9">
      <c r="A3447" s="332"/>
      <c r="B3447" s="332"/>
      <c r="C3447" s="332"/>
      <c r="D3447" s="332"/>
      <c r="E3447" s="332"/>
      <c r="F3447" s="333"/>
      <c r="G3447" s="334"/>
      <c r="H3447" s="334"/>
      <c r="I3447" s="389" t="str">
        <f>IFERROR(Table2[[#This Row],[Total private allowed amount for facility inpatient and outpatient services ($ millions) (required)]]/Table2[[#This Row],[Simulated Medicare allowed amount for facility inpatient and outpatient services ($ millions) (required)]],"")</f>
        <v/>
      </c>
    </row>
    <row r="3448" spans="1:9">
      <c r="A3448" s="332"/>
      <c r="B3448" s="332"/>
      <c r="C3448" s="332"/>
      <c r="D3448" s="332"/>
      <c r="E3448" s="332"/>
      <c r="F3448" s="333"/>
      <c r="G3448" s="334"/>
      <c r="H3448" s="334"/>
      <c r="I3448" s="389" t="str">
        <f>IFERROR(Table2[[#This Row],[Total private allowed amount for facility inpatient and outpatient services ($ millions) (required)]]/Table2[[#This Row],[Simulated Medicare allowed amount for facility inpatient and outpatient services ($ millions) (required)]],"")</f>
        <v/>
      </c>
    </row>
    <row r="3449" spans="1:9">
      <c r="A3449" s="332"/>
      <c r="B3449" s="332"/>
      <c r="C3449" s="332"/>
      <c r="D3449" s="332"/>
      <c r="E3449" s="332"/>
      <c r="F3449" s="333"/>
      <c r="G3449" s="335"/>
      <c r="H3449" s="334"/>
      <c r="I3449" s="389" t="str">
        <f>IFERROR(Table2[[#This Row],[Total private allowed amount for facility inpatient and outpatient services ($ millions) (required)]]/Table2[[#This Row],[Simulated Medicare allowed amount for facility inpatient and outpatient services ($ millions) (required)]],"")</f>
        <v/>
      </c>
    </row>
    <row r="3450" spans="1:9">
      <c r="A3450" s="332"/>
      <c r="B3450" s="332"/>
      <c r="C3450" s="332"/>
      <c r="D3450" s="332"/>
      <c r="E3450" s="332"/>
      <c r="F3450" s="333"/>
      <c r="G3450" s="334"/>
      <c r="H3450" s="334"/>
      <c r="I3450" s="389" t="str">
        <f>IFERROR(Table2[[#This Row],[Total private allowed amount for facility inpatient and outpatient services ($ millions) (required)]]/Table2[[#This Row],[Simulated Medicare allowed amount for facility inpatient and outpatient services ($ millions) (required)]],"")</f>
        <v/>
      </c>
    </row>
    <row r="3451" spans="1:9">
      <c r="A3451" s="332"/>
      <c r="B3451" s="332"/>
      <c r="C3451" s="332"/>
      <c r="D3451" s="332"/>
      <c r="E3451" s="332"/>
      <c r="F3451" s="333"/>
      <c r="G3451" s="335"/>
      <c r="H3451" s="334"/>
      <c r="I3451" s="389" t="str">
        <f>IFERROR(Table2[[#This Row],[Total private allowed amount for facility inpatient and outpatient services ($ millions) (required)]]/Table2[[#This Row],[Simulated Medicare allowed amount for facility inpatient and outpatient services ($ millions) (required)]],"")</f>
        <v/>
      </c>
    </row>
    <row r="3452" spans="1:9">
      <c r="A3452" s="332"/>
      <c r="B3452" s="332"/>
      <c r="C3452" s="332"/>
      <c r="D3452" s="332"/>
      <c r="E3452" s="332"/>
      <c r="F3452" s="333"/>
      <c r="G3452" s="336"/>
      <c r="H3452" s="336"/>
      <c r="I3452" s="389" t="str">
        <f>IFERROR(Table2[[#This Row],[Total private allowed amount for facility inpatient and outpatient services ($ millions) (required)]]/Table2[[#This Row],[Simulated Medicare allowed amount for facility inpatient and outpatient services ($ millions) (required)]],"")</f>
        <v/>
      </c>
    </row>
    <row r="3453" spans="1:9">
      <c r="A3453" s="332"/>
      <c r="B3453" s="332"/>
      <c r="C3453" s="332"/>
      <c r="D3453" s="332"/>
      <c r="E3453" s="332"/>
      <c r="F3453" s="333"/>
      <c r="G3453" s="334"/>
      <c r="H3453" s="334"/>
      <c r="I3453" s="389" t="str">
        <f>IFERROR(Table2[[#This Row],[Total private allowed amount for facility inpatient and outpatient services ($ millions) (required)]]/Table2[[#This Row],[Simulated Medicare allowed amount for facility inpatient and outpatient services ($ millions) (required)]],"")</f>
        <v/>
      </c>
    </row>
    <row r="3454" spans="1:9">
      <c r="A3454" s="332"/>
      <c r="B3454" s="332"/>
      <c r="C3454" s="332"/>
      <c r="D3454" s="332"/>
      <c r="E3454" s="332"/>
      <c r="F3454" s="333"/>
      <c r="G3454" s="334"/>
      <c r="H3454" s="334"/>
      <c r="I3454" s="389" t="str">
        <f>IFERROR(Table2[[#This Row],[Total private allowed amount for facility inpatient and outpatient services ($ millions) (required)]]/Table2[[#This Row],[Simulated Medicare allowed amount for facility inpatient and outpatient services ($ millions) (required)]],"")</f>
        <v/>
      </c>
    </row>
    <row r="3455" spans="1:9">
      <c r="A3455" s="332"/>
      <c r="B3455" s="332"/>
      <c r="C3455" s="332"/>
      <c r="D3455" s="332"/>
      <c r="E3455" s="332"/>
      <c r="F3455" s="333"/>
      <c r="G3455" s="336"/>
      <c r="H3455" s="336"/>
      <c r="I3455" s="389" t="str">
        <f>IFERROR(Table2[[#This Row],[Total private allowed amount for facility inpatient and outpatient services ($ millions) (required)]]/Table2[[#This Row],[Simulated Medicare allowed amount for facility inpatient and outpatient services ($ millions) (required)]],"")</f>
        <v/>
      </c>
    </row>
    <row r="3456" spans="1:9">
      <c r="A3456" s="332"/>
      <c r="B3456" s="332"/>
      <c r="C3456" s="332"/>
      <c r="D3456" s="332"/>
      <c r="E3456" s="332"/>
      <c r="F3456" s="333"/>
      <c r="G3456" s="336"/>
      <c r="H3456" s="336"/>
      <c r="I3456" s="389" t="str">
        <f>IFERROR(Table2[[#This Row],[Total private allowed amount for facility inpatient and outpatient services ($ millions) (required)]]/Table2[[#This Row],[Simulated Medicare allowed amount for facility inpatient and outpatient services ($ millions) (required)]],"")</f>
        <v/>
      </c>
    </row>
    <row r="3457" spans="1:9">
      <c r="A3457" s="332"/>
      <c r="B3457" s="332"/>
      <c r="C3457" s="332"/>
      <c r="D3457" s="332"/>
      <c r="E3457" s="332"/>
      <c r="F3457" s="333"/>
      <c r="G3457" s="334"/>
      <c r="H3457" s="336"/>
      <c r="I3457" s="389" t="str">
        <f>IFERROR(Table2[[#This Row],[Total private allowed amount for facility inpatient and outpatient services ($ millions) (required)]]/Table2[[#This Row],[Simulated Medicare allowed amount for facility inpatient and outpatient services ($ millions) (required)]],"")</f>
        <v/>
      </c>
    </row>
    <row r="3458" spans="1:9">
      <c r="A3458" s="332"/>
      <c r="B3458" s="332"/>
      <c r="C3458" s="332"/>
      <c r="D3458" s="332"/>
      <c r="E3458" s="332"/>
      <c r="F3458" s="333"/>
      <c r="G3458" s="334"/>
      <c r="H3458" s="334"/>
      <c r="I3458" s="389" t="str">
        <f>IFERROR(Table2[[#This Row],[Total private allowed amount for facility inpatient and outpatient services ($ millions) (required)]]/Table2[[#This Row],[Simulated Medicare allowed amount for facility inpatient and outpatient services ($ millions) (required)]],"")</f>
        <v/>
      </c>
    </row>
    <row r="3459" spans="1:9">
      <c r="A3459" s="332"/>
      <c r="B3459" s="332"/>
      <c r="C3459" s="332"/>
      <c r="D3459" s="332"/>
      <c r="E3459" s="332"/>
      <c r="F3459" s="333"/>
      <c r="G3459" s="334"/>
      <c r="H3459" s="334"/>
      <c r="I3459" s="389" t="str">
        <f>IFERROR(Table2[[#This Row],[Total private allowed amount for facility inpatient and outpatient services ($ millions) (required)]]/Table2[[#This Row],[Simulated Medicare allowed amount for facility inpatient and outpatient services ($ millions) (required)]],"")</f>
        <v/>
      </c>
    </row>
    <row r="3460" spans="1:9">
      <c r="A3460" s="332"/>
      <c r="B3460" s="332"/>
      <c r="C3460" s="332"/>
      <c r="D3460" s="332"/>
      <c r="E3460" s="332"/>
      <c r="F3460" s="333"/>
      <c r="G3460" s="335"/>
      <c r="H3460" s="335"/>
      <c r="I3460" s="389" t="str">
        <f>IFERROR(Table2[[#This Row],[Total private allowed amount for facility inpatient and outpatient services ($ millions) (required)]]/Table2[[#This Row],[Simulated Medicare allowed amount for facility inpatient and outpatient services ($ millions) (required)]],"")</f>
        <v/>
      </c>
    </row>
    <row r="3461" spans="1:9">
      <c r="A3461" s="332"/>
      <c r="B3461" s="332"/>
      <c r="C3461" s="332"/>
      <c r="D3461" s="332"/>
      <c r="E3461" s="332"/>
      <c r="F3461" s="333"/>
      <c r="G3461" s="334"/>
      <c r="H3461" s="334"/>
      <c r="I3461" s="389" t="str">
        <f>IFERROR(Table2[[#This Row],[Total private allowed amount for facility inpatient and outpatient services ($ millions) (required)]]/Table2[[#This Row],[Simulated Medicare allowed amount for facility inpatient and outpatient services ($ millions) (required)]],"")</f>
        <v/>
      </c>
    </row>
    <row r="3462" spans="1:9">
      <c r="A3462" s="332"/>
      <c r="B3462" s="332"/>
      <c r="C3462" s="332"/>
      <c r="D3462" s="332"/>
      <c r="E3462" s="332"/>
      <c r="F3462" s="333"/>
      <c r="G3462" s="334"/>
      <c r="H3462" s="334"/>
      <c r="I3462" s="389" t="str">
        <f>IFERROR(Table2[[#This Row],[Total private allowed amount for facility inpatient and outpatient services ($ millions) (required)]]/Table2[[#This Row],[Simulated Medicare allowed amount for facility inpatient and outpatient services ($ millions) (required)]],"")</f>
        <v/>
      </c>
    </row>
    <row r="3463" spans="1:9">
      <c r="A3463" s="332"/>
      <c r="B3463" s="332"/>
      <c r="C3463" s="332"/>
      <c r="D3463" s="332"/>
      <c r="E3463" s="332"/>
      <c r="F3463" s="333"/>
      <c r="G3463" s="334"/>
      <c r="H3463" s="334"/>
      <c r="I3463" s="389" t="str">
        <f>IFERROR(Table2[[#This Row],[Total private allowed amount for facility inpatient and outpatient services ($ millions) (required)]]/Table2[[#This Row],[Simulated Medicare allowed amount for facility inpatient and outpatient services ($ millions) (required)]],"")</f>
        <v/>
      </c>
    </row>
    <row r="3464" spans="1:9">
      <c r="A3464" s="332"/>
      <c r="B3464" s="332"/>
      <c r="C3464" s="332"/>
      <c r="D3464" s="332"/>
      <c r="E3464" s="332"/>
      <c r="F3464" s="333"/>
      <c r="G3464" s="334"/>
      <c r="H3464" s="334"/>
      <c r="I3464" s="389" t="str">
        <f>IFERROR(Table2[[#This Row],[Total private allowed amount for facility inpatient and outpatient services ($ millions) (required)]]/Table2[[#This Row],[Simulated Medicare allowed amount for facility inpatient and outpatient services ($ millions) (required)]],"")</f>
        <v/>
      </c>
    </row>
    <row r="3465" spans="1:9">
      <c r="A3465" s="332"/>
      <c r="B3465" s="332"/>
      <c r="C3465" s="332"/>
      <c r="D3465" s="332"/>
      <c r="E3465" s="332"/>
      <c r="F3465" s="333"/>
      <c r="G3465" s="336"/>
      <c r="H3465" s="336"/>
      <c r="I3465" s="389" t="str">
        <f>IFERROR(Table2[[#This Row],[Total private allowed amount for facility inpatient and outpatient services ($ millions) (required)]]/Table2[[#This Row],[Simulated Medicare allowed amount for facility inpatient and outpatient services ($ millions) (required)]],"")</f>
        <v/>
      </c>
    </row>
    <row r="3466" spans="1:9">
      <c r="A3466" s="332"/>
      <c r="B3466" s="332"/>
      <c r="C3466" s="332"/>
      <c r="D3466" s="332"/>
      <c r="E3466" s="332"/>
      <c r="F3466" s="333"/>
      <c r="G3466" s="334"/>
      <c r="H3466" s="334"/>
      <c r="I3466" s="389" t="str">
        <f>IFERROR(Table2[[#This Row],[Total private allowed amount for facility inpatient and outpatient services ($ millions) (required)]]/Table2[[#This Row],[Simulated Medicare allowed amount for facility inpatient and outpatient services ($ millions) (required)]],"")</f>
        <v/>
      </c>
    </row>
    <row r="3467" spans="1:9">
      <c r="A3467" s="332"/>
      <c r="B3467" s="332"/>
      <c r="C3467" s="332"/>
      <c r="D3467" s="332"/>
      <c r="E3467" s="332"/>
      <c r="F3467" s="333"/>
      <c r="G3467" s="334"/>
      <c r="H3467" s="334"/>
      <c r="I3467" s="389" t="str">
        <f>IFERROR(Table2[[#This Row],[Total private allowed amount for facility inpatient and outpatient services ($ millions) (required)]]/Table2[[#This Row],[Simulated Medicare allowed amount for facility inpatient and outpatient services ($ millions) (required)]],"")</f>
        <v/>
      </c>
    </row>
    <row r="3468" spans="1:9">
      <c r="A3468" s="332"/>
      <c r="B3468" s="332"/>
      <c r="C3468" s="332"/>
      <c r="D3468" s="332"/>
      <c r="E3468" s="332"/>
      <c r="F3468" s="333"/>
      <c r="G3468" s="334"/>
      <c r="H3468" s="334"/>
      <c r="I3468" s="389" t="str">
        <f>IFERROR(Table2[[#This Row],[Total private allowed amount for facility inpatient and outpatient services ($ millions) (required)]]/Table2[[#This Row],[Simulated Medicare allowed amount for facility inpatient and outpatient services ($ millions) (required)]],"")</f>
        <v/>
      </c>
    </row>
    <row r="3469" spans="1:9">
      <c r="A3469" s="332"/>
      <c r="B3469" s="332"/>
      <c r="C3469" s="332"/>
      <c r="D3469" s="332"/>
      <c r="E3469" s="332"/>
      <c r="F3469" s="333"/>
      <c r="G3469" s="336"/>
      <c r="H3469" s="336"/>
      <c r="I3469" s="389" t="str">
        <f>IFERROR(Table2[[#This Row],[Total private allowed amount for facility inpatient and outpatient services ($ millions) (required)]]/Table2[[#This Row],[Simulated Medicare allowed amount for facility inpatient and outpatient services ($ millions) (required)]],"")</f>
        <v/>
      </c>
    </row>
    <row r="3470" spans="1:9">
      <c r="A3470" s="332"/>
      <c r="B3470" s="332"/>
      <c r="C3470" s="332"/>
      <c r="D3470" s="332"/>
      <c r="E3470" s="332"/>
      <c r="F3470" s="333"/>
      <c r="G3470" s="334"/>
      <c r="H3470" s="334"/>
      <c r="I3470" s="389" t="str">
        <f>IFERROR(Table2[[#This Row],[Total private allowed amount for facility inpatient and outpatient services ($ millions) (required)]]/Table2[[#This Row],[Simulated Medicare allowed amount for facility inpatient and outpatient services ($ millions) (required)]],"")</f>
        <v/>
      </c>
    </row>
    <row r="3471" spans="1:9">
      <c r="A3471" s="332"/>
      <c r="B3471" s="332"/>
      <c r="C3471" s="332"/>
      <c r="D3471" s="332"/>
      <c r="E3471" s="332"/>
      <c r="F3471" s="333"/>
      <c r="G3471" s="334"/>
      <c r="H3471" s="334"/>
      <c r="I3471" s="389" t="str">
        <f>IFERROR(Table2[[#This Row],[Total private allowed amount for facility inpatient and outpatient services ($ millions) (required)]]/Table2[[#This Row],[Simulated Medicare allowed amount for facility inpatient and outpatient services ($ millions) (required)]],"")</f>
        <v/>
      </c>
    </row>
    <row r="3472" spans="1:9">
      <c r="A3472" s="332"/>
      <c r="B3472" s="332"/>
      <c r="C3472" s="332"/>
      <c r="D3472" s="332"/>
      <c r="E3472" s="332"/>
      <c r="F3472" s="333"/>
      <c r="G3472" s="334"/>
      <c r="H3472" s="334"/>
      <c r="I3472" s="389" t="str">
        <f>IFERROR(Table2[[#This Row],[Total private allowed amount for facility inpatient and outpatient services ($ millions) (required)]]/Table2[[#This Row],[Simulated Medicare allowed amount for facility inpatient and outpatient services ($ millions) (required)]],"")</f>
        <v/>
      </c>
    </row>
    <row r="3473" spans="1:9">
      <c r="A3473" s="332"/>
      <c r="B3473" s="332"/>
      <c r="C3473" s="332"/>
      <c r="D3473" s="332"/>
      <c r="E3473" s="332"/>
      <c r="F3473" s="333"/>
      <c r="G3473" s="334"/>
      <c r="H3473" s="334"/>
      <c r="I3473" s="389" t="str">
        <f>IFERROR(Table2[[#This Row],[Total private allowed amount for facility inpatient and outpatient services ($ millions) (required)]]/Table2[[#This Row],[Simulated Medicare allowed amount for facility inpatient and outpatient services ($ millions) (required)]],"")</f>
        <v/>
      </c>
    </row>
    <row r="3474" spans="1:9">
      <c r="A3474" s="332"/>
      <c r="B3474" s="332"/>
      <c r="C3474" s="332"/>
      <c r="D3474" s="332"/>
      <c r="E3474" s="332"/>
      <c r="F3474" s="333"/>
      <c r="G3474" s="334"/>
      <c r="H3474" s="334"/>
      <c r="I3474" s="389" t="str">
        <f>IFERROR(Table2[[#This Row],[Total private allowed amount for facility inpatient and outpatient services ($ millions) (required)]]/Table2[[#This Row],[Simulated Medicare allowed amount for facility inpatient and outpatient services ($ millions) (required)]],"")</f>
        <v/>
      </c>
    </row>
    <row r="3475" spans="1:9">
      <c r="A3475" s="332"/>
      <c r="B3475" s="332"/>
      <c r="C3475" s="332"/>
      <c r="D3475" s="332"/>
      <c r="E3475" s="332"/>
      <c r="F3475" s="333"/>
      <c r="G3475" s="334"/>
      <c r="H3475" s="335"/>
      <c r="I3475" s="389" t="str">
        <f>IFERROR(Table2[[#This Row],[Total private allowed amount for facility inpatient and outpatient services ($ millions) (required)]]/Table2[[#This Row],[Simulated Medicare allowed amount for facility inpatient and outpatient services ($ millions) (required)]],"")</f>
        <v/>
      </c>
    </row>
    <row r="3476" spans="1:9">
      <c r="A3476" s="332"/>
      <c r="B3476" s="332"/>
      <c r="C3476" s="332"/>
      <c r="D3476" s="332"/>
      <c r="E3476" s="332"/>
      <c r="F3476" s="333"/>
      <c r="G3476" s="336"/>
      <c r="H3476" s="336"/>
      <c r="I3476" s="389" t="str">
        <f>IFERROR(Table2[[#This Row],[Total private allowed amount for facility inpatient and outpatient services ($ millions) (required)]]/Table2[[#This Row],[Simulated Medicare allowed amount for facility inpatient and outpatient services ($ millions) (required)]],"")</f>
        <v/>
      </c>
    </row>
    <row r="3477" spans="1:9">
      <c r="A3477" s="332"/>
      <c r="B3477" s="332"/>
      <c r="C3477" s="332"/>
      <c r="D3477" s="332"/>
      <c r="E3477" s="332"/>
      <c r="F3477" s="333"/>
      <c r="G3477" s="336"/>
      <c r="H3477" s="336"/>
      <c r="I3477" s="389" t="str">
        <f>IFERROR(Table2[[#This Row],[Total private allowed amount for facility inpatient and outpatient services ($ millions) (required)]]/Table2[[#This Row],[Simulated Medicare allowed amount for facility inpatient and outpatient services ($ millions) (required)]],"")</f>
        <v/>
      </c>
    </row>
    <row r="3478" spans="1:9">
      <c r="A3478" s="332"/>
      <c r="B3478" s="332"/>
      <c r="C3478" s="332"/>
      <c r="D3478" s="332"/>
      <c r="E3478" s="332"/>
      <c r="F3478" s="333"/>
      <c r="G3478" s="334"/>
      <c r="H3478" s="336"/>
      <c r="I3478" s="389" t="str">
        <f>IFERROR(Table2[[#This Row],[Total private allowed amount for facility inpatient and outpatient services ($ millions) (required)]]/Table2[[#This Row],[Simulated Medicare allowed amount for facility inpatient and outpatient services ($ millions) (required)]],"")</f>
        <v/>
      </c>
    </row>
    <row r="3479" spans="1:9">
      <c r="A3479" s="332"/>
      <c r="B3479" s="332"/>
      <c r="C3479" s="332"/>
      <c r="D3479" s="332"/>
      <c r="E3479" s="332"/>
      <c r="F3479" s="333"/>
      <c r="G3479" s="336"/>
      <c r="H3479" s="336"/>
      <c r="I3479" s="389" t="str">
        <f>IFERROR(Table2[[#This Row],[Total private allowed amount for facility inpatient and outpatient services ($ millions) (required)]]/Table2[[#This Row],[Simulated Medicare allowed amount for facility inpatient and outpatient services ($ millions) (required)]],"")</f>
        <v/>
      </c>
    </row>
    <row r="3480" spans="1:9">
      <c r="A3480" s="332"/>
      <c r="B3480" s="332"/>
      <c r="C3480" s="332"/>
      <c r="D3480" s="332"/>
      <c r="E3480" s="332"/>
      <c r="F3480" s="333"/>
      <c r="G3480" s="334"/>
      <c r="H3480" s="334"/>
      <c r="I3480" s="389" t="str">
        <f>IFERROR(Table2[[#This Row],[Total private allowed amount for facility inpatient and outpatient services ($ millions) (required)]]/Table2[[#This Row],[Simulated Medicare allowed amount for facility inpatient and outpatient services ($ millions) (required)]],"")</f>
        <v/>
      </c>
    </row>
    <row r="3481" spans="1:9">
      <c r="A3481" s="332"/>
      <c r="B3481" s="332"/>
      <c r="C3481" s="332"/>
      <c r="D3481" s="332"/>
      <c r="E3481" s="332"/>
      <c r="F3481" s="333"/>
      <c r="G3481" s="334"/>
      <c r="H3481" s="334"/>
      <c r="I3481" s="389" t="str">
        <f>IFERROR(Table2[[#This Row],[Total private allowed amount for facility inpatient and outpatient services ($ millions) (required)]]/Table2[[#This Row],[Simulated Medicare allowed amount for facility inpatient and outpatient services ($ millions) (required)]],"")</f>
        <v/>
      </c>
    </row>
    <row r="3482" spans="1:9">
      <c r="A3482" s="332"/>
      <c r="B3482" s="332"/>
      <c r="C3482" s="332"/>
      <c r="D3482" s="332"/>
      <c r="E3482" s="332"/>
      <c r="F3482" s="333"/>
      <c r="G3482" s="334"/>
      <c r="H3482" s="334"/>
      <c r="I3482" s="389" t="str">
        <f>IFERROR(Table2[[#This Row],[Total private allowed amount for facility inpatient and outpatient services ($ millions) (required)]]/Table2[[#This Row],[Simulated Medicare allowed amount for facility inpatient and outpatient services ($ millions) (required)]],"")</f>
        <v/>
      </c>
    </row>
    <row r="3483" spans="1:9">
      <c r="A3483" s="332"/>
      <c r="B3483" s="332"/>
      <c r="C3483" s="332"/>
      <c r="D3483" s="332"/>
      <c r="E3483" s="332"/>
      <c r="F3483" s="333"/>
      <c r="G3483" s="334"/>
      <c r="H3483" s="334"/>
      <c r="I3483" s="389" t="str">
        <f>IFERROR(Table2[[#This Row],[Total private allowed amount for facility inpatient and outpatient services ($ millions) (required)]]/Table2[[#This Row],[Simulated Medicare allowed amount for facility inpatient and outpatient services ($ millions) (required)]],"")</f>
        <v/>
      </c>
    </row>
    <row r="3484" spans="1:9">
      <c r="A3484" s="332"/>
      <c r="B3484" s="332"/>
      <c r="C3484" s="332"/>
      <c r="D3484" s="332"/>
      <c r="E3484" s="332"/>
      <c r="F3484" s="333"/>
      <c r="G3484" s="336"/>
      <c r="H3484" s="336"/>
      <c r="I3484" s="389" t="str">
        <f>IFERROR(Table2[[#This Row],[Total private allowed amount for facility inpatient and outpatient services ($ millions) (required)]]/Table2[[#This Row],[Simulated Medicare allowed amount for facility inpatient and outpatient services ($ millions) (required)]],"")</f>
        <v/>
      </c>
    </row>
    <row r="3485" spans="1:9">
      <c r="A3485" s="332"/>
      <c r="B3485" s="332"/>
      <c r="C3485" s="332"/>
      <c r="D3485" s="332"/>
      <c r="E3485" s="332"/>
      <c r="F3485" s="333"/>
      <c r="G3485" s="336"/>
      <c r="H3485" s="336"/>
      <c r="I3485" s="389" t="str">
        <f>IFERROR(Table2[[#This Row],[Total private allowed amount for facility inpatient and outpatient services ($ millions) (required)]]/Table2[[#This Row],[Simulated Medicare allowed amount for facility inpatient and outpatient services ($ millions) (required)]],"")</f>
        <v/>
      </c>
    </row>
    <row r="3486" spans="1:9">
      <c r="A3486" s="332"/>
      <c r="B3486" s="332"/>
      <c r="C3486" s="332"/>
      <c r="D3486" s="332"/>
      <c r="E3486" s="332"/>
      <c r="F3486" s="333"/>
      <c r="G3486" s="334"/>
      <c r="H3486" s="334"/>
      <c r="I3486" s="389" t="str">
        <f>IFERROR(Table2[[#This Row],[Total private allowed amount for facility inpatient and outpatient services ($ millions) (required)]]/Table2[[#This Row],[Simulated Medicare allowed amount for facility inpatient and outpatient services ($ millions) (required)]],"")</f>
        <v/>
      </c>
    </row>
    <row r="3487" spans="1:9">
      <c r="A3487" s="332"/>
      <c r="B3487" s="332"/>
      <c r="C3487" s="332"/>
      <c r="D3487" s="332"/>
      <c r="E3487" s="332"/>
      <c r="F3487" s="333"/>
      <c r="G3487" s="334"/>
      <c r="H3487" s="334"/>
      <c r="I3487" s="389" t="str">
        <f>IFERROR(Table2[[#This Row],[Total private allowed amount for facility inpatient and outpatient services ($ millions) (required)]]/Table2[[#This Row],[Simulated Medicare allowed amount for facility inpatient and outpatient services ($ millions) (required)]],"")</f>
        <v/>
      </c>
    </row>
    <row r="3488" spans="1:9">
      <c r="A3488" s="332"/>
      <c r="B3488" s="332"/>
      <c r="C3488" s="332"/>
      <c r="D3488" s="332"/>
      <c r="E3488" s="332"/>
      <c r="F3488" s="333"/>
      <c r="G3488" s="334"/>
      <c r="H3488" s="334"/>
      <c r="I3488" s="389" t="str">
        <f>IFERROR(Table2[[#This Row],[Total private allowed amount for facility inpatient and outpatient services ($ millions) (required)]]/Table2[[#This Row],[Simulated Medicare allowed amount for facility inpatient and outpatient services ($ millions) (required)]],"")</f>
        <v/>
      </c>
    </row>
    <row r="3489" spans="1:9">
      <c r="A3489" s="332"/>
      <c r="B3489" s="332"/>
      <c r="C3489" s="332"/>
      <c r="D3489" s="332"/>
      <c r="E3489" s="332"/>
      <c r="F3489" s="333"/>
      <c r="G3489" s="334"/>
      <c r="H3489" s="334"/>
      <c r="I3489" s="389" t="str">
        <f>IFERROR(Table2[[#This Row],[Total private allowed amount for facility inpatient and outpatient services ($ millions) (required)]]/Table2[[#This Row],[Simulated Medicare allowed amount for facility inpatient and outpatient services ($ millions) (required)]],"")</f>
        <v/>
      </c>
    </row>
    <row r="3490" spans="1:9">
      <c r="A3490" s="332"/>
      <c r="B3490" s="332"/>
      <c r="C3490" s="332"/>
      <c r="D3490" s="332"/>
      <c r="E3490" s="332"/>
      <c r="F3490" s="333"/>
      <c r="G3490" s="335"/>
      <c r="H3490" s="334"/>
      <c r="I3490" s="389" t="str">
        <f>IFERROR(Table2[[#This Row],[Total private allowed amount for facility inpatient and outpatient services ($ millions) (required)]]/Table2[[#This Row],[Simulated Medicare allowed amount for facility inpatient and outpatient services ($ millions) (required)]],"")</f>
        <v/>
      </c>
    </row>
    <row r="3491" spans="1:9">
      <c r="A3491" s="332"/>
      <c r="B3491" s="332"/>
      <c r="C3491" s="332"/>
      <c r="D3491" s="332"/>
      <c r="E3491" s="332"/>
      <c r="F3491" s="333"/>
      <c r="G3491" s="336"/>
      <c r="H3491" s="336"/>
      <c r="I3491" s="389" t="str">
        <f>IFERROR(Table2[[#This Row],[Total private allowed amount for facility inpatient and outpatient services ($ millions) (required)]]/Table2[[#This Row],[Simulated Medicare allowed amount for facility inpatient and outpatient services ($ millions) (required)]],"")</f>
        <v/>
      </c>
    </row>
    <row r="3492" spans="1:9">
      <c r="A3492" s="332"/>
      <c r="B3492" s="332"/>
      <c r="C3492" s="332"/>
      <c r="D3492" s="332"/>
      <c r="E3492" s="332"/>
      <c r="F3492" s="333"/>
      <c r="G3492" s="336"/>
      <c r="H3492" s="336"/>
      <c r="I3492" s="389" t="str">
        <f>IFERROR(Table2[[#This Row],[Total private allowed amount for facility inpatient and outpatient services ($ millions) (required)]]/Table2[[#This Row],[Simulated Medicare allowed amount for facility inpatient and outpatient services ($ millions) (required)]],"")</f>
        <v/>
      </c>
    </row>
    <row r="3493" spans="1:9">
      <c r="A3493" s="332"/>
      <c r="B3493" s="332"/>
      <c r="C3493" s="332"/>
      <c r="D3493" s="332"/>
      <c r="E3493" s="332"/>
      <c r="F3493" s="333"/>
      <c r="G3493" s="334"/>
      <c r="H3493" s="334"/>
      <c r="I3493" s="389" t="str">
        <f>IFERROR(Table2[[#This Row],[Total private allowed amount for facility inpatient and outpatient services ($ millions) (required)]]/Table2[[#This Row],[Simulated Medicare allowed amount for facility inpatient and outpatient services ($ millions) (required)]],"")</f>
        <v/>
      </c>
    </row>
    <row r="3494" spans="1:9">
      <c r="A3494" s="332"/>
      <c r="B3494" s="332"/>
      <c r="C3494" s="332"/>
      <c r="D3494" s="332"/>
      <c r="E3494" s="332"/>
      <c r="F3494" s="333"/>
      <c r="G3494" s="334"/>
      <c r="H3494" s="334"/>
      <c r="I3494" s="389" t="str">
        <f>IFERROR(Table2[[#This Row],[Total private allowed amount for facility inpatient and outpatient services ($ millions) (required)]]/Table2[[#This Row],[Simulated Medicare allowed amount for facility inpatient and outpatient services ($ millions) (required)]],"")</f>
        <v/>
      </c>
    </row>
    <row r="3495" spans="1:9">
      <c r="A3495" s="332"/>
      <c r="B3495" s="332"/>
      <c r="C3495" s="332"/>
      <c r="D3495" s="332"/>
      <c r="E3495" s="332"/>
      <c r="F3495" s="333"/>
      <c r="G3495" s="334"/>
      <c r="H3495" s="334"/>
      <c r="I3495" s="389" t="str">
        <f>IFERROR(Table2[[#This Row],[Total private allowed amount for facility inpatient and outpatient services ($ millions) (required)]]/Table2[[#This Row],[Simulated Medicare allowed amount for facility inpatient and outpatient services ($ millions) (required)]],"")</f>
        <v/>
      </c>
    </row>
    <row r="3496" spans="1:9">
      <c r="A3496" s="332"/>
      <c r="B3496" s="332"/>
      <c r="C3496" s="332"/>
      <c r="D3496" s="332"/>
      <c r="E3496" s="332"/>
      <c r="F3496" s="333"/>
      <c r="G3496" s="334"/>
      <c r="H3496" s="334"/>
      <c r="I3496" s="389" t="str">
        <f>IFERROR(Table2[[#This Row],[Total private allowed amount for facility inpatient and outpatient services ($ millions) (required)]]/Table2[[#This Row],[Simulated Medicare allowed amount for facility inpatient and outpatient services ($ millions) (required)]],"")</f>
        <v/>
      </c>
    </row>
    <row r="3497" spans="1:9">
      <c r="A3497" s="332"/>
      <c r="B3497" s="332"/>
      <c r="C3497" s="332"/>
      <c r="D3497" s="332"/>
      <c r="E3497" s="332"/>
      <c r="F3497" s="333"/>
      <c r="G3497" s="334"/>
      <c r="H3497" s="334"/>
      <c r="I3497" s="389" t="str">
        <f>IFERROR(Table2[[#This Row],[Total private allowed amount for facility inpatient and outpatient services ($ millions) (required)]]/Table2[[#This Row],[Simulated Medicare allowed amount for facility inpatient and outpatient services ($ millions) (required)]],"")</f>
        <v/>
      </c>
    </row>
    <row r="3498" spans="1:9">
      <c r="A3498" s="332"/>
      <c r="B3498" s="332"/>
      <c r="C3498" s="332"/>
      <c r="D3498" s="332"/>
      <c r="E3498" s="332"/>
      <c r="F3498" s="333"/>
      <c r="G3498" s="334"/>
      <c r="H3498" s="334"/>
      <c r="I3498" s="389" t="str">
        <f>IFERROR(Table2[[#This Row],[Total private allowed amount for facility inpatient and outpatient services ($ millions) (required)]]/Table2[[#This Row],[Simulated Medicare allowed amount for facility inpatient and outpatient services ($ millions) (required)]],"")</f>
        <v/>
      </c>
    </row>
    <row r="3499" spans="1:9">
      <c r="A3499" s="332"/>
      <c r="B3499" s="332"/>
      <c r="C3499" s="332"/>
      <c r="D3499" s="332"/>
      <c r="E3499" s="332"/>
      <c r="F3499" s="333"/>
      <c r="G3499" s="334"/>
      <c r="H3499" s="334"/>
      <c r="I3499" s="389" t="str">
        <f>IFERROR(Table2[[#This Row],[Total private allowed amount for facility inpatient and outpatient services ($ millions) (required)]]/Table2[[#This Row],[Simulated Medicare allowed amount for facility inpatient and outpatient services ($ millions) (required)]],"")</f>
        <v/>
      </c>
    </row>
    <row r="3500" spans="1:9">
      <c r="A3500" s="332"/>
      <c r="B3500" s="332"/>
      <c r="C3500" s="332"/>
      <c r="D3500" s="332"/>
      <c r="E3500" s="332"/>
      <c r="F3500" s="333"/>
      <c r="G3500" s="334"/>
      <c r="H3500" s="334"/>
      <c r="I3500" s="389" t="str">
        <f>IFERROR(Table2[[#This Row],[Total private allowed amount for facility inpatient and outpatient services ($ millions) (required)]]/Table2[[#This Row],[Simulated Medicare allowed amount for facility inpatient and outpatient services ($ millions) (required)]],"")</f>
        <v/>
      </c>
    </row>
    <row r="3501" spans="1:9">
      <c r="A3501" s="332"/>
      <c r="B3501" s="332"/>
      <c r="C3501" s="332"/>
      <c r="D3501" s="332"/>
      <c r="E3501" s="332"/>
      <c r="F3501" s="333"/>
      <c r="G3501" s="336"/>
      <c r="H3501" s="336"/>
      <c r="I3501" s="389" t="str">
        <f>IFERROR(Table2[[#This Row],[Total private allowed amount for facility inpatient and outpatient services ($ millions) (required)]]/Table2[[#This Row],[Simulated Medicare allowed amount for facility inpatient and outpatient services ($ millions) (required)]],"")</f>
        <v/>
      </c>
    </row>
    <row r="3502" spans="1:9">
      <c r="A3502" s="332"/>
      <c r="B3502" s="332"/>
      <c r="C3502" s="332"/>
      <c r="D3502" s="332"/>
      <c r="E3502" s="332"/>
      <c r="F3502" s="333"/>
      <c r="G3502" s="336"/>
      <c r="H3502" s="336"/>
      <c r="I3502" s="389" t="str">
        <f>IFERROR(Table2[[#This Row],[Total private allowed amount for facility inpatient and outpatient services ($ millions) (required)]]/Table2[[#This Row],[Simulated Medicare allowed amount for facility inpatient and outpatient services ($ millions) (required)]],"")</f>
        <v/>
      </c>
    </row>
    <row r="3503" spans="1:9">
      <c r="A3503" s="332"/>
      <c r="B3503" s="332"/>
      <c r="C3503" s="332"/>
      <c r="D3503" s="332"/>
      <c r="E3503" s="332"/>
      <c r="F3503" s="333"/>
      <c r="G3503" s="336"/>
      <c r="H3503" s="336"/>
      <c r="I3503" s="389" t="str">
        <f>IFERROR(Table2[[#This Row],[Total private allowed amount for facility inpatient and outpatient services ($ millions) (required)]]/Table2[[#This Row],[Simulated Medicare allowed amount for facility inpatient and outpatient services ($ millions) (required)]],"")</f>
        <v/>
      </c>
    </row>
    <row r="3504" spans="1:9">
      <c r="A3504" s="332"/>
      <c r="B3504" s="332"/>
      <c r="C3504" s="332"/>
      <c r="D3504" s="332"/>
      <c r="E3504" s="332"/>
      <c r="F3504" s="333"/>
      <c r="G3504" s="334"/>
      <c r="H3504" s="334"/>
      <c r="I3504" s="389" t="str">
        <f>IFERROR(Table2[[#This Row],[Total private allowed amount for facility inpatient and outpatient services ($ millions) (required)]]/Table2[[#This Row],[Simulated Medicare allowed amount for facility inpatient and outpatient services ($ millions) (required)]],"")</f>
        <v/>
      </c>
    </row>
    <row r="3505" spans="1:9">
      <c r="A3505" s="332"/>
      <c r="B3505" s="332"/>
      <c r="C3505" s="332"/>
      <c r="D3505" s="332"/>
      <c r="E3505" s="332"/>
      <c r="F3505" s="333"/>
      <c r="G3505" s="336"/>
      <c r="H3505" s="334"/>
      <c r="I3505" s="389" t="str">
        <f>IFERROR(Table2[[#This Row],[Total private allowed amount for facility inpatient and outpatient services ($ millions) (required)]]/Table2[[#This Row],[Simulated Medicare allowed amount for facility inpatient and outpatient services ($ millions) (required)]],"")</f>
        <v/>
      </c>
    </row>
    <row r="3506" spans="1:9">
      <c r="A3506" s="332"/>
      <c r="B3506" s="332"/>
      <c r="C3506" s="332"/>
      <c r="D3506" s="332"/>
      <c r="E3506" s="332"/>
      <c r="F3506" s="333"/>
      <c r="G3506" s="334"/>
      <c r="H3506" s="334"/>
      <c r="I3506" s="389" t="str">
        <f>IFERROR(Table2[[#This Row],[Total private allowed amount for facility inpatient and outpatient services ($ millions) (required)]]/Table2[[#This Row],[Simulated Medicare allowed amount for facility inpatient and outpatient services ($ millions) (required)]],"")</f>
        <v/>
      </c>
    </row>
    <row r="3507" spans="1:9">
      <c r="A3507" s="332"/>
      <c r="B3507" s="332"/>
      <c r="C3507" s="332"/>
      <c r="D3507" s="332"/>
      <c r="E3507" s="332"/>
      <c r="F3507" s="333"/>
      <c r="G3507" s="334"/>
      <c r="H3507" s="334"/>
      <c r="I3507" s="389" t="str">
        <f>IFERROR(Table2[[#This Row],[Total private allowed amount for facility inpatient and outpatient services ($ millions) (required)]]/Table2[[#This Row],[Simulated Medicare allowed amount for facility inpatient and outpatient services ($ millions) (required)]],"")</f>
        <v/>
      </c>
    </row>
    <row r="3508" spans="1:9">
      <c r="A3508" s="332"/>
      <c r="B3508" s="332"/>
      <c r="C3508" s="332"/>
      <c r="D3508" s="332"/>
      <c r="E3508" s="332"/>
      <c r="F3508" s="333"/>
      <c r="G3508" s="335"/>
      <c r="H3508" s="334"/>
      <c r="I3508" s="389" t="str">
        <f>IFERROR(Table2[[#This Row],[Total private allowed amount for facility inpatient and outpatient services ($ millions) (required)]]/Table2[[#This Row],[Simulated Medicare allowed amount for facility inpatient and outpatient services ($ millions) (required)]],"")</f>
        <v/>
      </c>
    </row>
    <row r="3509" spans="1:9">
      <c r="A3509" s="332"/>
      <c r="B3509" s="332"/>
      <c r="C3509" s="332"/>
      <c r="D3509" s="332"/>
      <c r="E3509" s="332"/>
      <c r="F3509" s="333"/>
      <c r="G3509" s="334"/>
      <c r="H3509" s="335"/>
      <c r="I3509" s="389" t="str">
        <f>IFERROR(Table2[[#This Row],[Total private allowed amount for facility inpatient and outpatient services ($ millions) (required)]]/Table2[[#This Row],[Simulated Medicare allowed amount for facility inpatient and outpatient services ($ millions) (required)]],"")</f>
        <v/>
      </c>
    </row>
    <row r="3510" spans="1:9">
      <c r="A3510" s="332"/>
      <c r="B3510" s="332"/>
      <c r="C3510" s="332"/>
      <c r="D3510" s="332"/>
      <c r="E3510" s="332"/>
      <c r="F3510" s="333"/>
      <c r="G3510" s="335"/>
      <c r="H3510" s="334"/>
      <c r="I3510" s="389" t="str">
        <f>IFERROR(Table2[[#This Row],[Total private allowed amount for facility inpatient and outpatient services ($ millions) (required)]]/Table2[[#This Row],[Simulated Medicare allowed amount for facility inpatient and outpatient services ($ millions) (required)]],"")</f>
        <v/>
      </c>
    </row>
    <row r="3511" spans="1:9">
      <c r="A3511" s="332"/>
      <c r="B3511" s="332"/>
      <c r="C3511" s="332"/>
      <c r="D3511" s="332"/>
      <c r="E3511" s="332"/>
      <c r="F3511" s="333"/>
      <c r="G3511" s="334"/>
      <c r="H3511" s="334"/>
      <c r="I3511" s="389" t="str">
        <f>IFERROR(Table2[[#This Row],[Total private allowed amount for facility inpatient and outpatient services ($ millions) (required)]]/Table2[[#This Row],[Simulated Medicare allowed amount for facility inpatient and outpatient services ($ millions) (required)]],"")</f>
        <v/>
      </c>
    </row>
    <row r="3512" spans="1:9">
      <c r="A3512" s="332"/>
      <c r="B3512" s="332"/>
      <c r="C3512" s="332"/>
      <c r="D3512" s="332"/>
      <c r="E3512" s="332"/>
      <c r="F3512" s="333"/>
      <c r="G3512" s="334"/>
      <c r="H3512" s="334"/>
      <c r="I3512" s="389" t="str">
        <f>IFERROR(Table2[[#This Row],[Total private allowed amount for facility inpatient and outpatient services ($ millions) (required)]]/Table2[[#This Row],[Simulated Medicare allowed amount for facility inpatient and outpatient services ($ millions) (required)]],"")</f>
        <v/>
      </c>
    </row>
    <row r="3513" spans="1:9">
      <c r="A3513" s="332"/>
      <c r="B3513" s="332"/>
      <c r="C3513" s="332"/>
      <c r="D3513" s="332"/>
      <c r="E3513" s="332"/>
      <c r="F3513" s="333"/>
      <c r="G3513" s="336"/>
      <c r="H3513" s="336"/>
      <c r="I3513" s="389" t="str">
        <f>IFERROR(Table2[[#This Row],[Total private allowed amount for facility inpatient and outpatient services ($ millions) (required)]]/Table2[[#This Row],[Simulated Medicare allowed amount for facility inpatient and outpatient services ($ millions) (required)]],"")</f>
        <v/>
      </c>
    </row>
    <row r="3514" spans="1:9">
      <c r="A3514" s="332"/>
      <c r="B3514" s="332"/>
      <c r="C3514" s="332"/>
      <c r="D3514" s="332"/>
      <c r="E3514" s="332"/>
      <c r="F3514" s="333"/>
      <c r="G3514" s="334"/>
      <c r="H3514" s="334"/>
      <c r="I3514" s="389" t="str">
        <f>IFERROR(Table2[[#This Row],[Total private allowed amount for facility inpatient and outpatient services ($ millions) (required)]]/Table2[[#This Row],[Simulated Medicare allowed amount for facility inpatient and outpatient services ($ millions) (required)]],"")</f>
        <v/>
      </c>
    </row>
    <row r="3515" spans="1:9">
      <c r="A3515" s="332"/>
      <c r="B3515" s="332"/>
      <c r="C3515" s="332"/>
      <c r="D3515" s="332"/>
      <c r="E3515" s="332"/>
      <c r="F3515" s="333"/>
      <c r="G3515" s="334"/>
      <c r="H3515" s="334"/>
      <c r="I3515" s="389" t="str">
        <f>IFERROR(Table2[[#This Row],[Total private allowed amount for facility inpatient and outpatient services ($ millions) (required)]]/Table2[[#This Row],[Simulated Medicare allowed amount for facility inpatient and outpatient services ($ millions) (required)]],"")</f>
        <v/>
      </c>
    </row>
    <row r="3516" spans="1:9">
      <c r="A3516" s="332"/>
      <c r="B3516" s="332"/>
      <c r="C3516" s="332"/>
      <c r="D3516" s="332"/>
      <c r="E3516" s="332"/>
      <c r="F3516" s="333"/>
      <c r="G3516" s="334"/>
      <c r="H3516" s="334"/>
      <c r="I3516" s="389" t="str">
        <f>IFERROR(Table2[[#This Row],[Total private allowed amount for facility inpatient and outpatient services ($ millions) (required)]]/Table2[[#This Row],[Simulated Medicare allowed amount for facility inpatient and outpatient services ($ millions) (required)]],"")</f>
        <v/>
      </c>
    </row>
    <row r="3517" spans="1:9">
      <c r="A3517" s="332"/>
      <c r="B3517" s="332"/>
      <c r="C3517" s="332"/>
      <c r="D3517" s="332"/>
      <c r="E3517" s="332"/>
      <c r="F3517" s="333"/>
      <c r="G3517" s="334"/>
      <c r="H3517" s="334"/>
      <c r="I3517" s="389" t="str">
        <f>IFERROR(Table2[[#This Row],[Total private allowed amount for facility inpatient and outpatient services ($ millions) (required)]]/Table2[[#This Row],[Simulated Medicare allowed amount for facility inpatient and outpatient services ($ millions) (required)]],"")</f>
        <v/>
      </c>
    </row>
    <row r="3518" spans="1:9">
      <c r="A3518" s="332"/>
      <c r="B3518" s="332"/>
      <c r="C3518" s="332"/>
      <c r="D3518" s="332"/>
      <c r="E3518" s="332"/>
      <c r="F3518" s="333"/>
      <c r="G3518" s="336"/>
      <c r="H3518" s="336"/>
      <c r="I3518" s="389" t="str">
        <f>IFERROR(Table2[[#This Row],[Total private allowed amount for facility inpatient and outpatient services ($ millions) (required)]]/Table2[[#This Row],[Simulated Medicare allowed amount for facility inpatient and outpatient services ($ millions) (required)]],"")</f>
        <v/>
      </c>
    </row>
    <row r="3519" spans="1:9">
      <c r="A3519" s="332"/>
      <c r="B3519" s="332"/>
      <c r="C3519" s="332"/>
      <c r="D3519" s="332"/>
      <c r="E3519" s="332"/>
      <c r="F3519" s="333"/>
      <c r="G3519" s="336"/>
      <c r="H3519" s="336"/>
      <c r="I3519" s="389" t="str">
        <f>IFERROR(Table2[[#This Row],[Total private allowed amount for facility inpatient and outpatient services ($ millions) (required)]]/Table2[[#This Row],[Simulated Medicare allowed amount for facility inpatient and outpatient services ($ millions) (required)]],"")</f>
        <v/>
      </c>
    </row>
    <row r="3520" spans="1:9">
      <c r="A3520" s="332"/>
      <c r="B3520" s="332"/>
      <c r="C3520" s="332"/>
      <c r="D3520" s="332"/>
      <c r="E3520" s="332"/>
      <c r="F3520" s="333"/>
      <c r="G3520" s="334"/>
      <c r="H3520" s="335"/>
      <c r="I3520" s="389" t="str">
        <f>IFERROR(Table2[[#This Row],[Total private allowed amount for facility inpatient and outpatient services ($ millions) (required)]]/Table2[[#This Row],[Simulated Medicare allowed amount for facility inpatient and outpatient services ($ millions) (required)]],"")</f>
        <v/>
      </c>
    </row>
    <row r="3521" spans="1:9">
      <c r="A3521" s="332"/>
      <c r="B3521" s="332"/>
      <c r="C3521" s="332"/>
      <c r="D3521" s="332"/>
      <c r="E3521" s="332"/>
      <c r="F3521" s="333"/>
      <c r="G3521" s="336"/>
      <c r="H3521" s="336"/>
      <c r="I3521" s="389" t="str">
        <f>IFERROR(Table2[[#This Row],[Total private allowed amount for facility inpatient and outpatient services ($ millions) (required)]]/Table2[[#This Row],[Simulated Medicare allowed amount for facility inpatient and outpatient services ($ millions) (required)]],"")</f>
        <v/>
      </c>
    </row>
    <row r="3522" spans="1:9">
      <c r="A3522" s="332"/>
      <c r="B3522" s="332"/>
      <c r="C3522" s="332"/>
      <c r="D3522" s="332"/>
      <c r="E3522" s="332"/>
      <c r="F3522" s="333"/>
      <c r="G3522" s="334"/>
      <c r="H3522" s="334"/>
      <c r="I3522" s="389" t="str">
        <f>IFERROR(Table2[[#This Row],[Total private allowed amount for facility inpatient and outpatient services ($ millions) (required)]]/Table2[[#This Row],[Simulated Medicare allowed amount for facility inpatient and outpatient services ($ millions) (required)]],"")</f>
        <v/>
      </c>
    </row>
    <row r="3523" spans="1:9">
      <c r="A3523" s="332"/>
      <c r="B3523" s="332"/>
      <c r="C3523" s="332"/>
      <c r="D3523" s="332"/>
      <c r="E3523" s="332"/>
      <c r="F3523" s="333"/>
      <c r="G3523" s="334"/>
      <c r="H3523" s="334"/>
      <c r="I3523" s="389" t="str">
        <f>IFERROR(Table2[[#This Row],[Total private allowed amount for facility inpatient and outpatient services ($ millions) (required)]]/Table2[[#This Row],[Simulated Medicare allowed amount for facility inpatient and outpatient services ($ millions) (required)]],"")</f>
        <v/>
      </c>
    </row>
    <row r="3524" spans="1:9">
      <c r="A3524" s="332"/>
      <c r="B3524" s="332"/>
      <c r="C3524" s="332"/>
      <c r="D3524" s="332"/>
      <c r="E3524" s="332"/>
      <c r="F3524" s="333"/>
      <c r="G3524" s="334"/>
      <c r="H3524" s="334"/>
      <c r="I3524" s="389" t="str">
        <f>IFERROR(Table2[[#This Row],[Total private allowed amount for facility inpatient and outpatient services ($ millions) (required)]]/Table2[[#This Row],[Simulated Medicare allowed amount for facility inpatient and outpatient services ($ millions) (required)]],"")</f>
        <v/>
      </c>
    </row>
    <row r="3525" spans="1:9">
      <c r="A3525" s="332"/>
      <c r="B3525" s="332"/>
      <c r="C3525" s="332"/>
      <c r="D3525" s="332"/>
      <c r="E3525" s="332"/>
      <c r="F3525" s="333"/>
      <c r="G3525" s="334"/>
      <c r="H3525" s="334"/>
      <c r="I3525" s="389" t="str">
        <f>IFERROR(Table2[[#This Row],[Total private allowed amount for facility inpatient and outpatient services ($ millions) (required)]]/Table2[[#This Row],[Simulated Medicare allowed amount for facility inpatient and outpatient services ($ millions) (required)]],"")</f>
        <v/>
      </c>
    </row>
    <row r="3526" spans="1:9">
      <c r="A3526" s="332"/>
      <c r="B3526" s="332"/>
      <c r="C3526" s="332"/>
      <c r="D3526" s="332"/>
      <c r="E3526" s="332"/>
      <c r="F3526" s="333"/>
      <c r="G3526" s="334"/>
      <c r="H3526" s="334"/>
      <c r="I3526" s="389" t="str">
        <f>IFERROR(Table2[[#This Row],[Total private allowed amount for facility inpatient and outpatient services ($ millions) (required)]]/Table2[[#This Row],[Simulated Medicare allowed amount for facility inpatient and outpatient services ($ millions) (required)]],"")</f>
        <v/>
      </c>
    </row>
    <row r="3527" spans="1:9">
      <c r="A3527" s="332"/>
      <c r="B3527" s="332"/>
      <c r="C3527" s="332"/>
      <c r="D3527" s="332"/>
      <c r="E3527" s="332"/>
      <c r="F3527" s="333"/>
      <c r="G3527" s="334"/>
      <c r="H3527" s="334"/>
      <c r="I3527" s="389" t="str">
        <f>IFERROR(Table2[[#This Row],[Total private allowed amount for facility inpatient and outpatient services ($ millions) (required)]]/Table2[[#This Row],[Simulated Medicare allowed amount for facility inpatient and outpatient services ($ millions) (required)]],"")</f>
        <v/>
      </c>
    </row>
    <row r="3528" spans="1:9">
      <c r="A3528" s="332"/>
      <c r="B3528" s="332"/>
      <c r="C3528" s="332"/>
      <c r="D3528" s="332"/>
      <c r="E3528" s="332"/>
      <c r="F3528" s="333"/>
      <c r="G3528" s="334"/>
      <c r="H3528" s="334"/>
      <c r="I3528" s="389" t="str">
        <f>IFERROR(Table2[[#This Row],[Total private allowed amount for facility inpatient and outpatient services ($ millions) (required)]]/Table2[[#This Row],[Simulated Medicare allowed amount for facility inpatient and outpatient services ($ millions) (required)]],"")</f>
        <v/>
      </c>
    </row>
    <row r="3529" spans="1:9">
      <c r="A3529" s="332"/>
      <c r="B3529" s="332"/>
      <c r="C3529" s="332"/>
      <c r="D3529" s="332"/>
      <c r="E3529" s="332"/>
      <c r="F3529" s="333"/>
      <c r="G3529" s="334"/>
      <c r="H3529" s="334"/>
      <c r="I3529" s="389" t="str">
        <f>IFERROR(Table2[[#This Row],[Total private allowed amount for facility inpatient and outpatient services ($ millions) (required)]]/Table2[[#This Row],[Simulated Medicare allowed amount for facility inpatient and outpatient services ($ millions) (required)]],"")</f>
        <v/>
      </c>
    </row>
    <row r="3530" spans="1:9">
      <c r="A3530" s="332"/>
      <c r="B3530" s="332"/>
      <c r="C3530" s="332"/>
      <c r="D3530" s="332"/>
      <c r="E3530" s="332"/>
      <c r="F3530" s="333"/>
      <c r="G3530" s="335"/>
      <c r="H3530" s="335"/>
      <c r="I3530" s="389" t="str">
        <f>IFERROR(Table2[[#This Row],[Total private allowed amount for facility inpatient and outpatient services ($ millions) (required)]]/Table2[[#This Row],[Simulated Medicare allowed amount for facility inpatient and outpatient services ($ millions) (required)]],"")</f>
        <v/>
      </c>
    </row>
    <row r="3531" spans="1:9">
      <c r="A3531" s="332"/>
      <c r="B3531" s="332"/>
      <c r="C3531" s="332"/>
      <c r="D3531" s="332"/>
      <c r="E3531" s="332"/>
      <c r="F3531" s="333"/>
      <c r="G3531" s="334"/>
      <c r="H3531" s="334"/>
      <c r="I3531" s="389" t="str">
        <f>IFERROR(Table2[[#This Row],[Total private allowed amount for facility inpatient and outpatient services ($ millions) (required)]]/Table2[[#This Row],[Simulated Medicare allowed amount for facility inpatient and outpatient services ($ millions) (required)]],"")</f>
        <v/>
      </c>
    </row>
    <row r="3532" spans="1:9">
      <c r="A3532" s="332"/>
      <c r="B3532" s="332"/>
      <c r="C3532" s="332"/>
      <c r="D3532" s="332"/>
      <c r="E3532" s="332"/>
      <c r="F3532" s="333"/>
      <c r="G3532" s="334"/>
      <c r="H3532" s="334"/>
      <c r="I3532" s="389" t="str">
        <f>IFERROR(Table2[[#This Row],[Total private allowed amount for facility inpatient and outpatient services ($ millions) (required)]]/Table2[[#This Row],[Simulated Medicare allowed amount for facility inpatient and outpatient services ($ millions) (required)]],"")</f>
        <v/>
      </c>
    </row>
    <row r="3533" spans="1:9">
      <c r="A3533" s="332"/>
      <c r="B3533" s="332"/>
      <c r="C3533" s="332"/>
      <c r="D3533" s="332"/>
      <c r="E3533" s="332"/>
      <c r="F3533" s="333"/>
      <c r="G3533" s="334"/>
      <c r="H3533" s="334"/>
      <c r="I3533" s="389" t="str">
        <f>IFERROR(Table2[[#This Row],[Total private allowed amount for facility inpatient and outpatient services ($ millions) (required)]]/Table2[[#This Row],[Simulated Medicare allowed amount for facility inpatient and outpatient services ($ millions) (required)]],"")</f>
        <v/>
      </c>
    </row>
    <row r="3534" spans="1:9">
      <c r="A3534" s="332"/>
      <c r="B3534" s="332"/>
      <c r="C3534" s="332"/>
      <c r="D3534" s="332"/>
      <c r="E3534" s="332"/>
      <c r="F3534" s="333"/>
      <c r="G3534" s="334"/>
      <c r="H3534" s="334"/>
      <c r="I3534" s="389" t="str">
        <f>IFERROR(Table2[[#This Row],[Total private allowed amount for facility inpatient and outpatient services ($ millions) (required)]]/Table2[[#This Row],[Simulated Medicare allowed amount for facility inpatient and outpatient services ($ millions) (required)]],"")</f>
        <v/>
      </c>
    </row>
    <row r="3535" spans="1:9">
      <c r="A3535" s="332"/>
      <c r="B3535" s="332"/>
      <c r="C3535" s="332"/>
      <c r="D3535" s="332"/>
      <c r="E3535" s="332"/>
      <c r="F3535" s="333"/>
      <c r="G3535" s="334"/>
      <c r="H3535" s="334"/>
      <c r="I3535" s="389" t="str">
        <f>IFERROR(Table2[[#This Row],[Total private allowed amount for facility inpatient and outpatient services ($ millions) (required)]]/Table2[[#This Row],[Simulated Medicare allowed amount for facility inpatient and outpatient services ($ millions) (required)]],"")</f>
        <v/>
      </c>
    </row>
    <row r="3536" spans="1:9">
      <c r="A3536" s="332"/>
      <c r="B3536" s="332"/>
      <c r="C3536" s="332"/>
      <c r="D3536" s="332"/>
      <c r="E3536" s="332"/>
      <c r="F3536" s="333"/>
      <c r="G3536" s="336"/>
      <c r="H3536" s="336"/>
      <c r="I3536" s="389" t="str">
        <f>IFERROR(Table2[[#This Row],[Total private allowed amount for facility inpatient and outpatient services ($ millions) (required)]]/Table2[[#This Row],[Simulated Medicare allowed amount for facility inpatient and outpatient services ($ millions) (required)]],"")</f>
        <v/>
      </c>
    </row>
    <row r="3537" spans="1:9">
      <c r="A3537" s="332"/>
      <c r="B3537" s="332"/>
      <c r="C3537" s="332"/>
      <c r="D3537" s="332"/>
      <c r="E3537" s="332"/>
      <c r="F3537" s="333"/>
      <c r="G3537" s="334"/>
      <c r="H3537" s="334"/>
      <c r="I3537" s="389" t="str">
        <f>IFERROR(Table2[[#This Row],[Total private allowed amount for facility inpatient and outpatient services ($ millions) (required)]]/Table2[[#This Row],[Simulated Medicare allowed amount for facility inpatient and outpatient services ($ millions) (required)]],"")</f>
        <v/>
      </c>
    </row>
    <row r="3538" spans="1:9">
      <c r="A3538" s="332"/>
      <c r="B3538" s="332"/>
      <c r="C3538" s="332"/>
      <c r="D3538" s="332"/>
      <c r="E3538" s="332"/>
      <c r="F3538" s="333"/>
      <c r="G3538" s="336"/>
      <c r="H3538" s="336"/>
      <c r="I3538" s="389" t="str">
        <f>IFERROR(Table2[[#This Row],[Total private allowed amount for facility inpatient and outpatient services ($ millions) (required)]]/Table2[[#This Row],[Simulated Medicare allowed amount for facility inpatient and outpatient services ($ millions) (required)]],"")</f>
        <v/>
      </c>
    </row>
    <row r="3539" spans="1:9">
      <c r="A3539" s="332"/>
      <c r="B3539" s="332"/>
      <c r="C3539" s="332"/>
      <c r="D3539" s="332"/>
      <c r="E3539" s="332"/>
      <c r="F3539" s="333"/>
      <c r="G3539" s="334"/>
      <c r="H3539" s="334"/>
      <c r="I3539" s="389" t="str">
        <f>IFERROR(Table2[[#This Row],[Total private allowed amount for facility inpatient and outpatient services ($ millions) (required)]]/Table2[[#This Row],[Simulated Medicare allowed amount for facility inpatient and outpatient services ($ millions) (required)]],"")</f>
        <v/>
      </c>
    </row>
    <row r="3540" spans="1:9">
      <c r="A3540" s="332"/>
      <c r="B3540" s="332"/>
      <c r="C3540" s="332"/>
      <c r="D3540" s="332"/>
      <c r="E3540" s="332"/>
      <c r="F3540" s="333"/>
      <c r="G3540" s="335"/>
      <c r="H3540" s="334"/>
      <c r="I3540" s="389" t="str">
        <f>IFERROR(Table2[[#This Row],[Total private allowed amount for facility inpatient and outpatient services ($ millions) (required)]]/Table2[[#This Row],[Simulated Medicare allowed amount for facility inpatient and outpatient services ($ millions) (required)]],"")</f>
        <v/>
      </c>
    </row>
    <row r="3541" spans="1:9">
      <c r="A3541" s="332"/>
      <c r="B3541" s="332"/>
      <c r="C3541" s="332"/>
      <c r="D3541" s="332"/>
      <c r="E3541" s="332"/>
      <c r="F3541" s="333"/>
      <c r="G3541" s="334"/>
      <c r="H3541" s="334"/>
      <c r="I3541" s="389" t="str">
        <f>IFERROR(Table2[[#This Row],[Total private allowed amount for facility inpatient and outpatient services ($ millions) (required)]]/Table2[[#This Row],[Simulated Medicare allowed amount for facility inpatient and outpatient services ($ millions) (required)]],"")</f>
        <v/>
      </c>
    </row>
    <row r="3542" spans="1:9">
      <c r="A3542" s="332"/>
      <c r="B3542" s="332"/>
      <c r="C3542" s="332"/>
      <c r="D3542" s="332"/>
      <c r="E3542" s="332"/>
      <c r="F3542" s="333"/>
      <c r="G3542" s="334"/>
      <c r="H3542" s="334"/>
      <c r="I3542" s="389" t="str">
        <f>IFERROR(Table2[[#This Row],[Total private allowed amount for facility inpatient and outpatient services ($ millions) (required)]]/Table2[[#This Row],[Simulated Medicare allowed amount for facility inpatient and outpatient services ($ millions) (required)]],"")</f>
        <v/>
      </c>
    </row>
    <row r="3543" spans="1:9">
      <c r="A3543" s="332"/>
      <c r="B3543" s="332"/>
      <c r="C3543" s="332"/>
      <c r="D3543" s="332"/>
      <c r="E3543" s="332"/>
      <c r="F3543" s="333"/>
      <c r="G3543" s="334"/>
      <c r="H3543" s="334"/>
      <c r="I3543" s="389" t="str">
        <f>IFERROR(Table2[[#This Row],[Total private allowed amount for facility inpatient and outpatient services ($ millions) (required)]]/Table2[[#This Row],[Simulated Medicare allowed amount for facility inpatient and outpatient services ($ millions) (required)]],"")</f>
        <v/>
      </c>
    </row>
    <row r="3544" spans="1:9">
      <c r="A3544" s="332"/>
      <c r="B3544" s="332"/>
      <c r="C3544" s="332"/>
      <c r="D3544" s="332"/>
      <c r="E3544" s="332"/>
      <c r="F3544" s="333"/>
      <c r="G3544" s="334"/>
      <c r="H3544" s="334"/>
      <c r="I3544" s="389" t="str">
        <f>IFERROR(Table2[[#This Row],[Total private allowed amount for facility inpatient and outpatient services ($ millions) (required)]]/Table2[[#This Row],[Simulated Medicare allowed amount for facility inpatient and outpatient services ($ millions) (required)]],"")</f>
        <v/>
      </c>
    </row>
    <row r="3545" spans="1:9">
      <c r="A3545" s="332"/>
      <c r="B3545" s="332"/>
      <c r="C3545" s="332"/>
      <c r="D3545" s="332"/>
      <c r="E3545" s="332"/>
      <c r="F3545" s="333"/>
      <c r="G3545" s="334"/>
      <c r="H3545" s="334"/>
      <c r="I3545" s="389" t="str">
        <f>IFERROR(Table2[[#This Row],[Total private allowed amount for facility inpatient and outpatient services ($ millions) (required)]]/Table2[[#This Row],[Simulated Medicare allowed amount for facility inpatient and outpatient services ($ millions) (required)]],"")</f>
        <v/>
      </c>
    </row>
    <row r="3546" spans="1:9">
      <c r="A3546" s="332"/>
      <c r="B3546" s="332"/>
      <c r="C3546" s="332"/>
      <c r="D3546" s="332"/>
      <c r="E3546" s="332"/>
      <c r="F3546" s="333"/>
      <c r="G3546" s="334"/>
      <c r="H3546" s="334"/>
      <c r="I3546" s="389" t="str">
        <f>IFERROR(Table2[[#This Row],[Total private allowed amount for facility inpatient and outpatient services ($ millions) (required)]]/Table2[[#This Row],[Simulated Medicare allowed amount for facility inpatient and outpatient services ($ millions) (required)]],"")</f>
        <v/>
      </c>
    </row>
    <row r="3547" spans="1:9">
      <c r="A3547" s="332"/>
      <c r="B3547" s="332"/>
      <c r="C3547" s="332"/>
      <c r="D3547" s="332"/>
      <c r="E3547" s="332"/>
      <c r="F3547" s="333"/>
      <c r="G3547" s="335"/>
      <c r="H3547" s="334"/>
      <c r="I3547" s="389" t="str">
        <f>IFERROR(Table2[[#This Row],[Total private allowed amount for facility inpatient and outpatient services ($ millions) (required)]]/Table2[[#This Row],[Simulated Medicare allowed amount for facility inpatient and outpatient services ($ millions) (required)]],"")</f>
        <v/>
      </c>
    </row>
    <row r="3548" spans="1:9">
      <c r="A3548" s="332"/>
      <c r="B3548" s="332"/>
      <c r="C3548" s="332"/>
      <c r="D3548" s="332"/>
      <c r="E3548" s="332"/>
      <c r="F3548" s="333"/>
      <c r="G3548" s="334"/>
      <c r="H3548" s="334"/>
      <c r="I3548" s="389" t="str">
        <f>IFERROR(Table2[[#This Row],[Total private allowed amount for facility inpatient and outpatient services ($ millions) (required)]]/Table2[[#This Row],[Simulated Medicare allowed amount for facility inpatient and outpatient services ($ millions) (required)]],"")</f>
        <v/>
      </c>
    </row>
    <row r="3549" spans="1:9">
      <c r="A3549" s="332"/>
      <c r="B3549" s="332"/>
      <c r="C3549" s="332"/>
      <c r="D3549" s="332"/>
      <c r="E3549" s="332"/>
      <c r="F3549" s="333"/>
      <c r="G3549" s="336"/>
      <c r="H3549" s="336"/>
      <c r="I3549" s="389" t="str">
        <f>IFERROR(Table2[[#This Row],[Total private allowed amount for facility inpatient and outpatient services ($ millions) (required)]]/Table2[[#This Row],[Simulated Medicare allowed amount for facility inpatient and outpatient services ($ millions) (required)]],"")</f>
        <v/>
      </c>
    </row>
    <row r="3550" spans="1:9">
      <c r="A3550" s="332"/>
      <c r="B3550" s="332"/>
      <c r="C3550" s="332"/>
      <c r="D3550" s="332"/>
      <c r="E3550" s="332"/>
      <c r="F3550" s="333"/>
      <c r="G3550" s="334"/>
      <c r="H3550" s="334"/>
      <c r="I3550" s="389" t="str">
        <f>IFERROR(Table2[[#This Row],[Total private allowed amount for facility inpatient and outpatient services ($ millions) (required)]]/Table2[[#This Row],[Simulated Medicare allowed amount for facility inpatient and outpatient services ($ millions) (required)]],"")</f>
        <v/>
      </c>
    </row>
    <row r="3551" spans="1:9">
      <c r="A3551" s="332"/>
      <c r="B3551" s="332"/>
      <c r="C3551" s="332"/>
      <c r="D3551" s="332"/>
      <c r="E3551" s="332"/>
      <c r="F3551" s="333"/>
      <c r="G3551" s="334"/>
      <c r="H3551" s="334"/>
      <c r="I3551" s="389" t="str">
        <f>IFERROR(Table2[[#This Row],[Total private allowed amount for facility inpatient and outpatient services ($ millions) (required)]]/Table2[[#This Row],[Simulated Medicare allowed amount for facility inpatient and outpatient services ($ millions) (required)]],"")</f>
        <v/>
      </c>
    </row>
    <row r="3552" spans="1:9">
      <c r="A3552" s="332"/>
      <c r="B3552" s="332"/>
      <c r="C3552" s="332"/>
      <c r="D3552" s="332"/>
      <c r="E3552" s="332"/>
      <c r="F3552" s="333"/>
      <c r="G3552" s="334"/>
      <c r="H3552" s="334"/>
      <c r="I3552" s="389" t="str">
        <f>IFERROR(Table2[[#This Row],[Total private allowed amount for facility inpatient and outpatient services ($ millions) (required)]]/Table2[[#This Row],[Simulated Medicare allowed amount for facility inpatient and outpatient services ($ millions) (required)]],"")</f>
        <v/>
      </c>
    </row>
    <row r="3553" spans="1:9">
      <c r="A3553" s="332"/>
      <c r="B3553" s="332"/>
      <c r="C3553" s="332"/>
      <c r="D3553" s="332"/>
      <c r="E3553" s="332"/>
      <c r="F3553" s="333"/>
      <c r="G3553" s="334"/>
      <c r="H3553" s="336"/>
      <c r="I3553" s="389" t="str">
        <f>IFERROR(Table2[[#This Row],[Total private allowed amount for facility inpatient and outpatient services ($ millions) (required)]]/Table2[[#This Row],[Simulated Medicare allowed amount for facility inpatient and outpatient services ($ millions) (required)]],"")</f>
        <v/>
      </c>
    </row>
    <row r="3554" spans="1:9">
      <c r="A3554" s="332"/>
      <c r="B3554" s="332"/>
      <c r="C3554" s="332"/>
      <c r="D3554" s="332"/>
      <c r="E3554" s="332"/>
      <c r="F3554" s="333"/>
      <c r="G3554" s="334"/>
      <c r="H3554" s="334"/>
      <c r="I3554" s="389" t="str">
        <f>IFERROR(Table2[[#This Row],[Total private allowed amount for facility inpatient and outpatient services ($ millions) (required)]]/Table2[[#This Row],[Simulated Medicare allowed amount for facility inpatient and outpatient services ($ millions) (required)]],"")</f>
        <v/>
      </c>
    </row>
    <row r="3555" spans="1:9">
      <c r="A3555" s="332"/>
      <c r="B3555" s="332"/>
      <c r="C3555" s="332"/>
      <c r="D3555" s="332"/>
      <c r="E3555" s="332"/>
      <c r="F3555" s="333"/>
      <c r="G3555" s="336"/>
      <c r="H3555" s="336"/>
      <c r="I3555" s="389" t="str">
        <f>IFERROR(Table2[[#This Row],[Total private allowed amount for facility inpatient and outpatient services ($ millions) (required)]]/Table2[[#This Row],[Simulated Medicare allowed amount for facility inpatient and outpatient services ($ millions) (required)]],"")</f>
        <v/>
      </c>
    </row>
    <row r="3556" spans="1:9">
      <c r="A3556" s="332"/>
      <c r="B3556" s="332"/>
      <c r="C3556" s="332"/>
      <c r="D3556" s="332"/>
      <c r="E3556" s="332"/>
      <c r="F3556" s="333"/>
      <c r="G3556" s="334"/>
      <c r="H3556" s="334"/>
      <c r="I3556" s="389" t="str">
        <f>IFERROR(Table2[[#This Row],[Total private allowed amount for facility inpatient and outpatient services ($ millions) (required)]]/Table2[[#This Row],[Simulated Medicare allowed amount for facility inpatient and outpatient services ($ millions) (required)]],"")</f>
        <v/>
      </c>
    </row>
    <row r="3557" spans="1:9">
      <c r="A3557" s="332"/>
      <c r="B3557" s="332"/>
      <c r="C3557" s="332"/>
      <c r="D3557" s="332"/>
      <c r="E3557" s="332"/>
      <c r="F3557" s="333"/>
      <c r="G3557" s="334"/>
      <c r="H3557" s="334"/>
      <c r="I3557" s="389" t="str">
        <f>IFERROR(Table2[[#This Row],[Total private allowed amount for facility inpatient and outpatient services ($ millions) (required)]]/Table2[[#This Row],[Simulated Medicare allowed amount for facility inpatient and outpatient services ($ millions) (required)]],"")</f>
        <v/>
      </c>
    </row>
    <row r="3558" spans="1:9">
      <c r="A3558" s="332"/>
      <c r="B3558" s="332"/>
      <c r="C3558" s="332"/>
      <c r="D3558" s="332"/>
      <c r="E3558" s="332"/>
      <c r="F3558" s="333"/>
      <c r="G3558" s="334"/>
      <c r="H3558" s="334"/>
      <c r="I3558" s="389" t="str">
        <f>IFERROR(Table2[[#This Row],[Total private allowed amount for facility inpatient and outpatient services ($ millions) (required)]]/Table2[[#This Row],[Simulated Medicare allowed amount for facility inpatient and outpatient services ($ millions) (required)]],"")</f>
        <v/>
      </c>
    </row>
    <row r="3559" spans="1:9">
      <c r="A3559" s="332"/>
      <c r="B3559" s="332"/>
      <c r="C3559" s="332"/>
      <c r="D3559" s="332"/>
      <c r="E3559" s="332"/>
      <c r="F3559" s="333"/>
      <c r="G3559" s="336"/>
      <c r="H3559" s="336"/>
      <c r="I3559" s="389" t="str">
        <f>IFERROR(Table2[[#This Row],[Total private allowed amount for facility inpatient and outpatient services ($ millions) (required)]]/Table2[[#This Row],[Simulated Medicare allowed amount for facility inpatient and outpatient services ($ millions) (required)]],"")</f>
        <v/>
      </c>
    </row>
    <row r="3560" spans="1:9">
      <c r="A3560" s="332"/>
      <c r="B3560" s="332"/>
      <c r="C3560" s="332"/>
      <c r="D3560" s="332"/>
      <c r="E3560" s="332"/>
      <c r="F3560" s="333"/>
      <c r="G3560" s="334"/>
      <c r="H3560" s="334"/>
      <c r="I3560" s="389" t="str">
        <f>IFERROR(Table2[[#This Row],[Total private allowed amount for facility inpatient and outpatient services ($ millions) (required)]]/Table2[[#This Row],[Simulated Medicare allowed amount for facility inpatient and outpatient services ($ millions) (required)]],"")</f>
        <v/>
      </c>
    </row>
    <row r="3561" spans="1:9">
      <c r="A3561" s="332"/>
      <c r="B3561" s="332"/>
      <c r="C3561" s="332"/>
      <c r="D3561" s="332"/>
      <c r="E3561" s="332"/>
      <c r="F3561" s="333"/>
      <c r="G3561" s="336"/>
      <c r="H3561" s="336"/>
      <c r="I3561" s="389" t="str">
        <f>IFERROR(Table2[[#This Row],[Total private allowed amount for facility inpatient and outpatient services ($ millions) (required)]]/Table2[[#This Row],[Simulated Medicare allowed amount for facility inpatient and outpatient services ($ millions) (required)]],"")</f>
        <v/>
      </c>
    </row>
    <row r="3562" spans="1:9">
      <c r="A3562" s="332"/>
      <c r="B3562" s="332"/>
      <c r="C3562" s="332"/>
      <c r="D3562" s="332"/>
      <c r="E3562" s="332"/>
      <c r="F3562" s="333"/>
      <c r="G3562" s="335"/>
      <c r="H3562" s="334"/>
      <c r="I3562" s="389" t="str">
        <f>IFERROR(Table2[[#This Row],[Total private allowed amount for facility inpatient and outpatient services ($ millions) (required)]]/Table2[[#This Row],[Simulated Medicare allowed amount for facility inpatient and outpatient services ($ millions) (required)]],"")</f>
        <v/>
      </c>
    </row>
    <row r="3563" spans="1:9">
      <c r="A3563" s="332"/>
      <c r="B3563" s="332"/>
      <c r="C3563" s="332"/>
      <c r="D3563" s="332"/>
      <c r="E3563" s="332"/>
      <c r="F3563" s="333"/>
      <c r="G3563" s="334"/>
      <c r="H3563" s="334"/>
      <c r="I3563" s="389" t="str">
        <f>IFERROR(Table2[[#This Row],[Total private allowed amount for facility inpatient and outpatient services ($ millions) (required)]]/Table2[[#This Row],[Simulated Medicare allowed amount for facility inpatient and outpatient services ($ millions) (required)]],"")</f>
        <v/>
      </c>
    </row>
    <row r="3564" spans="1:9">
      <c r="A3564" s="332"/>
      <c r="B3564" s="332"/>
      <c r="C3564" s="332"/>
      <c r="D3564" s="332"/>
      <c r="E3564" s="332"/>
      <c r="F3564" s="333"/>
      <c r="G3564" s="334"/>
      <c r="H3564" s="334"/>
      <c r="I3564" s="389" t="str">
        <f>IFERROR(Table2[[#This Row],[Total private allowed amount for facility inpatient and outpatient services ($ millions) (required)]]/Table2[[#This Row],[Simulated Medicare allowed amount for facility inpatient and outpatient services ($ millions) (required)]],"")</f>
        <v/>
      </c>
    </row>
    <row r="3565" spans="1:9">
      <c r="A3565" s="332"/>
      <c r="B3565" s="332"/>
      <c r="C3565" s="332"/>
      <c r="D3565" s="332"/>
      <c r="E3565" s="332"/>
      <c r="F3565" s="333"/>
      <c r="G3565" s="334"/>
      <c r="H3565" s="334"/>
      <c r="I3565" s="389" t="str">
        <f>IFERROR(Table2[[#This Row],[Total private allowed amount for facility inpatient and outpatient services ($ millions) (required)]]/Table2[[#This Row],[Simulated Medicare allowed amount for facility inpatient and outpatient services ($ millions) (required)]],"")</f>
        <v/>
      </c>
    </row>
    <row r="3566" spans="1:9">
      <c r="A3566" s="332"/>
      <c r="B3566" s="332"/>
      <c r="C3566" s="332"/>
      <c r="D3566" s="332"/>
      <c r="E3566" s="332"/>
      <c r="F3566" s="333"/>
      <c r="G3566" s="334"/>
      <c r="H3566" s="334"/>
      <c r="I3566" s="389" t="str">
        <f>IFERROR(Table2[[#This Row],[Total private allowed amount for facility inpatient and outpatient services ($ millions) (required)]]/Table2[[#This Row],[Simulated Medicare allowed amount for facility inpatient and outpatient services ($ millions) (required)]],"")</f>
        <v/>
      </c>
    </row>
    <row r="3567" spans="1:9">
      <c r="A3567" s="332"/>
      <c r="B3567" s="332"/>
      <c r="C3567" s="332"/>
      <c r="D3567" s="332"/>
      <c r="E3567" s="332"/>
      <c r="F3567" s="333"/>
      <c r="G3567" s="334"/>
      <c r="H3567" s="334"/>
      <c r="I3567" s="389" t="str">
        <f>IFERROR(Table2[[#This Row],[Total private allowed amount for facility inpatient and outpatient services ($ millions) (required)]]/Table2[[#This Row],[Simulated Medicare allowed amount for facility inpatient and outpatient services ($ millions) (required)]],"")</f>
        <v/>
      </c>
    </row>
    <row r="3568" spans="1:9">
      <c r="A3568" s="332"/>
      <c r="B3568" s="332"/>
      <c r="C3568" s="332"/>
      <c r="D3568" s="332"/>
      <c r="E3568" s="332"/>
      <c r="F3568" s="333"/>
      <c r="G3568" s="335"/>
      <c r="H3568" s="335"/>
      <c r="I3568" s="389" t="str">
        <f>IFERROR(Table2[[#This Row],[Total private allowed amount for facility inpatient and outpatient services ($ millions) (required)]]/Table2[[#This Row],[Simulated Medicare allowed amount for facility inpatient and outpatient services ($ millions) (required)]],"")</f>
        <v/>
      </c>
    </row>
    <row r="3569" spans="1:9">
      <c r="A3569" s="332"/>
      <c r="B3569" s="332"/>
      <c r="C3569" s="332"/>
      <c r="D3569" s="332"/>
      <c r="E3569" s="332"/>
      <c r="F3569" s="333"/>
      <c r="G3569" s="336"/>
      <c r="H3569" s="336"/>
      <c r="I3569" s="389" t="str">
        <f>IFERROR(Table2[[#This Row],[Total private allowed amount for facility inpatient and outpatient services ($ millions) (required)]]/Table2[[#This Row],[Simulated Medicare allowed amount for facility inpatient and outpatient services ($ millions) (required)]],"")</f>
        <v/>
      </c>
    </row>
    <row r="3570" spans="1:9">
      <c r="A3570" s="332"/>
      <c r="B3570" s="332"/>
      <c r="C3570" s="332"/>
      <c r="D3570" s="332"/>
      <c r="E3570" s="332"/>
      <c r="F3570" s="333"/>
      <c r="G3570" s="334"/>
      <c r="H3570" s="334"/>
      <c r="I3570" s="389" t="str">
        <f>IFERROR(Table2[[#This Row],[Total private allowed amount for facility inpatient and outpatient services ($ millions) (required)]]/Table2[[#This Row],[Simulated Medicare allowed amount for facility inpatient and outpatient services ($ millions) (required)]],"")</f>
        <v/>
      </c>
    </row>
    <row r="3571" spans="1:9">
      <c r="A3571" s="332"/>
      <c r="B3571" s="332"/>
      <c r="C3571" s="332"/>
      <c r="D3571" s="332"/>
      <c r="E3571" s="332"/>
      <c r="F3571" s="333"/>
      <c r="G3571" s="335"/>
      <c r="H3571" s="334"/>
      <c r="I3571" s="389" t="str">
        <f>IFERROR(Table2[[#This Row],[Total private allowed amount for facility inpatient and outpatient services ($ millions) (required)]]/Table2[[#This Row],[Simulated Medicare allowed amount for facility inpatient and outpatient services ($ millions) (required)]],"")</f>
        <v/>
      </c>
    </row>
    <row r="3572" spans="1:9">
      <c r="A3572" s="332"/>
      <c r="B3572" s="332"/>
      <c r="C3572" s="332"/>
      <c r="D3572" s="332"/>
      <c r="E3572" s="332"/>
      <c r="F3572" s="333"/>
      <c r="G3572" s="336"/>
      <c r="H3572" s="336"/>
      <c r="I3572" s="389" t="str">
        <f>IFERROR(Table2[[#This Row],[Total private allowed amount for facility inpatient and outpatient services ($ millions) (required)]]/Table2[[#This Row],[Simulated Medicare allowed amount for facility inpatient and outpatient services ($ millions) (required)]],"")</f>
        <v/>
      </c>
    </row>
    <row r="3573" spans="1:9">
      <c r="A3573" s="332"/>
      <c r="B3573" s="332"/>
      <c r="C3573" s="332"/>
      <c r="D3573" s="332"/>
      <c r="E3573" s="332"/>
      <c r="F3573" s="333"/>
      <c r="G3573" s="336"/>
      <c r="H3573" s="336"/>
      <c r="I3573" s="389" t="str">
        <f>IFERROR(Table2[[#This Row],[Total private allowed amount for facility inpatient and outpatient services ($ millions) (required)]]/Table2[[#This Row],[Simulated Medicare allowed amount for facility inpatient and outpatient services ($ millions) (required)]],"")</f>
        <v/>
      </c>
    </row>
    <row r="3574" spans="1:9">
      <c r="A3574" s="332"/>
      <c r="B3574" s="332"/>
      <c r="C3574" s="332"/>
      <c r="D3574" s="332"/>
      <c r="E3574" s="332"/>
      <c r="F3574" s="333"/>
      <c r="G3574" s="336"/>
      <c r="H3574" s="336"/>
      <c r="I3574" s="389" t="str">
        <f>IFERROR(Table2[[#This Row],[Total private allowed amount for facility inpatient and outpatient services ($ millions) (required)]]/Table2[[#This Row],[Simulated Medicare allowed amount for facility inpatient and outpatient services ($ millions) (required)]],"")</f>
        <v/>
      </c>
    </row>
    <row r="3575" spans="1:9">
      <c r="A3575" s="332"/>
      <c r="B3575" s="332"/>
      <c r="C3575" s="332"/>
      <c r="D3575" s="332"/>
      <c r="E3575" s="332"/>
      <c r="F3575" s="333"/>
      <c r="G3575" s="334"/>
      <c r="H3575" s="335"/>
      <c r="I3575" s="389" t="str">
        <f>IFERROR(Table2[[#This Row],[Total private allowed amount for facility inpatient and outpatient services ($ millions) (required)]]/Table2[[#This Row],[Simulated Medicare allowed amount for facility inpatient and outpatient services ($ millions) (required)]],"")</f>
        <v/>
      </c>
    </row>
    <row r="3576" spans="1:9">
      <c r="A3576" s="332"/>
      <c r="B3576" s="332"/>
      <c r="C3576" s="332"/>
      <c r="D3576" s="332"/>
      <c r="E3576" s="332"/>
      <c r="F3576" s="333"/>
      <c r="G3576" s="336"/>
      <c r="H3576" s="336"/>
      <c r="I3576" s="389" t="str">
        <f>IFERROR(Table2[[#This Row],[Total private allowed amount for facility inpatient and outpatient services ($ millions) (required)]]/Table2[[#This Row],[Simulated Medicare allowed amount for facility inpatient and outpatient services ($ millions) (required)]],"")</f>
        <v/>
      </c>
    </row>
    <row r="3577" spans="1:9">
      <c r="A3577" s="332"/>
      <c r="B3577" s="332"/>
      <c r="C3577" s="332"/>
      <c r="D3577" s="332"/>
      <c r="E3577" s="332"/>
      <c r="F3577" s="333"/>
      <c r="G3577" s="334"/>
      <c r="H3577" s="334"/>
      <c r="I3577" s="389" t="str">
        <f>IFERROR(Table2[[#This Row],[Total private allowed amount for facility inpatient and outpatient services ($ millions) (required)]]/Table2[[#This Row],[Simulated Medicare allowed amount for facility inpatient and outpatient services ($ millions) (required)]],"")</f>
        <v/>
      </c>
    </row>
    <row r="3578" spans="1:9">
      <c r="A3578" s="332"/>
      <c r="B3578" s="332"/>
      <c r="C3578" s="332"/>
      <c r="D3578" s="332"/>
      <c r="E3578" s="332"/>
      <c r="F3578" s="333"/>
      <c r="G3578" s="336"/>
      <c r="H3578" s="336"/>
      <c r="I3578" s="389" t="str">
        <f>IFERROR(Table2[[#This Row],[Total private allowed amount for facility inpatient and outpatient services ($ millions) (required)]]/Table2[[#This Row],[Simulated Medicare allowed amount for facility inpatient and outpatient services ($ millions) (required)]],"")</f>
        <v/>
      </c>
    </row>
    <row r="3579" spans="1:9" hidden="1">
      <c r="A3579" s="50">
        <v>451300</v>
      </c>
      <c r="B3579" s="50" t="s">
        <v>2355</v>
      </c>
      <c r="C3579" s="50" t="s">
        <v>2356</v>
      </c>
      <c r="D3579" s="50" t="s">
        <v>2357</v>
      </c>
      <c r="E3579" s="50" t="s">
        <v>253</v>
      </c>
      <c r="F3579" s="51" t="s">
        <v>74</v>
      </c>
      <c r="G3579" s="52" t="s">
        <v>254</v>
      </c>
      <c r="H3579" s="52" t="s">
        <v>254</v>
      </c>
      <c r="I35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0" spans="1:9" hidden="1">
      <c r="A3580" s="50">
        <v>451303</v>
      </c>
      <c r="B3580" s="50" t="s">
        <v>2358</v>
      </c>
      <c r="C3580" s="50" t="s">
        <v>2359</v>
      </c>
      <c r="D3580" s="50" t="s">
        <v>2357</v>
      </c>
      <c r="E3580" s="50" t="s">
        <v>253</v>
      </c>
      <c r="F3580" s="51" t="s">
        <v>74</v>
      </c>
      <c r="G3580" s="52" t="s">
        <v>254</v>
      </c>
      <c r="H3580" s="52" t="s">
        <v>254</v>
      </c>
      <c r="I358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1" spans="1:9" hidden="1">
      <c r="A3581" s="50">
        <v>451305</v>
      </c>
      <c r="B3581" s="50" t="s">
        <v>2360</v>
      </c>
      <c r="C3581" s="50" t="s">
        <v>1059</v>
      </c>
      <c r="D3581" s="50" t="s">
        <v>2357</v>
      </c>
      <c r="E3581" s="50" t="s">
        <v>375</v>
      </c>
      <c r="F3581" s="51" t="s">
        <v>74</v>
      </c>
      <c r="G3581" s="52" t="s">
        <v>254</v>
      </c>
      <c r="H3581" s="52" t="s">
        <v>254</v>
      </c>
      <c r="I35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2" spans="1:9" hidden="1">
      <c r="A3582" s="50">
        <v>451306</v>
      </c>
      <c r="B3582" s="50" t="s">
        <v>2361</v>
      </c>
      <c r="C3582" s="50" t="s">
        <v>2362</v>
      </c>
      <c r="D3582" s="50" t="s">
        <v>2357</v>
      </c>
      <c r="E3582" s="50" t="s">
        <v>253</v>
      </c>
      <c r="F3582" s="51" t="s">
        <v>74</v>
      </c>
      <c r="G3582" s="52" t="s">
        <v>254</v>
      </c>
      <c r="H3582" s="52" t="s">
        <v>254</v>
      </c>
      <c r="I35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3" spans="1:9" hidden="1">
      <c r="A3583" s="50">
        <v>451307</v>
      </c>
      <c r="B3583" s="50" t="s">
        <v>2363</v>
      </c>
      <c r="C3583" s="50" t="s">
        <v>2364</v>
      </c>
      <c r="D3583" s="50" t="s">
        <v>2357</v>
      </c>
      <c r="E3583" s="50" t="s">
        <v>253</v>
      </c>
      <c r="F3583" s="51" t="s">
        <v>74</v>
      </c>
      <c r="G3583" s="52" t="s">
        <v>254</v>
      </c>
      <c r="H3583" s="52" t="s">
        <v>254</v>
      </c>
      <c r="I35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4" spans="1:9" hidden="1">
      <c r="A3584" s="50">
        <v>451308</v>
      </c>
      <c r="B3584" s="50" t="s">
        <v>2365</v>
      </c>
      <c r="C3584" s="50" t="s">
        <v>2366</v>
      </c>
      <c r="D3584" s="50" t="s">
        <v>2357</v>
      </c>
      <c r="E3584" s="50" t="s">
        <v>253</v>
      </c>
      <c r="F3584" s="51" t="s">
        <v>74</v>
      </c>
      <c r="G3584" s="52" t="s">
        <v>254</v>
      </c>
      <c r="H3584" s="52" t="s">
        <v>254</v>
      </c>
      <c r="I35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5" spans="1:9" hidden="1">
      <c r="A3585" s="50">
        <v>451309</v>
      </c>
      <c r="B3585" s="50" t="s">
        <v>2367</v>
      </c>
      <c r="C3585" s="50" t="s">
        <v>2368</v>
      </c>
      <c r="D3585" s="50" t="s">
        <v>2357</v>
      </c>
      <c r="E3585" s="50" t="s">
        <v>253</v>
      </c>
      <c r="F3585" s="51" t="s">
        <v>74</v>
      </c>
      <c r="G3585" s="52" t="s">
        <v>254</v>
      </c>
      <c r="H3585" s="52" t="s">
        <v>254</v>
      </c>
      <c r="I358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6" spans="1:9" hidden="1">
      <c r="A3586" s="50">
        <v>451310</v>
      </c>
      <c r="B3586" s="50" t="s">
        <v>2369</v>
      </c>
      <c r="C3586" s="50" t="s">
        <v>2370</v>
      </c>
      <c r="D3586" s="50" t="s">
        <v>2357</v>
      </c>
      <c r="E3586" s="50" t="s">
        <v>253</v>
      </c>
      <c r="F3586" s="51" t="s">
        <v>74</v>
      </c>
      <c r="G3586" s="52" t="s">
        <v>254</v>
      </c>
      <c r="H3586" s="52" t="s">
        <v>254</v>
      </c>
      <c r="I358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7" spans="1:9" hidden="1">
      <c r="A3587" s="50">
        <v>451311</v>
      </c>
      <c r="B3587" s="50" t="s">
        <v>2371</v>
      </c>
      <c r="C3587" s="50" t="s">
        <v>2372</v>
      </c>
      <c r="D3587" s="50" t="s">
        <v>2357</v>
      </c>
      <c r="E3587" s="50" t="s">
        <v>253</v>
      </c>
      <c r="F3587" s="51" t="s">
        <v>74</v>
      </c>
      <c r="G3587" s="52" t="s">
        <v>254</v>
      </c>
      <c r="H3587" s="52" t="s">
        <v>254</v>
      </c>
      <c r="I35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8" spans="1:9" hidden="1">
      <c r="A3588" s="50">
        <v>451312</v>
      </c>
      <c r="B3588" s="50" t="s">
        <v>2373</v>
      </c>
      <c r="C3588" s="50" t="s">
        <v>2374</v>
      </c>
      <c r="D3588" s="50" t="s">
        <v>2357</v>
      </c>
      <c r="E3588" s="50" t="s">
        <v>253</v>
      </c>
      <c r="F3588" s="51" t="s">
        <v>74</v>
      </c>
      <c r="G3588" s="52" t="s">
        <v>254</v>
      </c>
      <c r="H3588" s="52" t="s">
        <v>254</v>
      </c>
      <c r="I358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89" spans="1:9" hidden="1">
      <c r="A3589" s="50">
        <v>451313</v>
      </c>
      <c r="B3589" s="50" t="s">
        <v>2375</v>
      </c>
      <c r="C3589" s="50" t="s">
        <v>2376</v>
      </c>
      <c r="D3589" s="50" t="s">
        <v>2357</v>
      </c>
      <c r="E3589" s="50" t="s">
        <v>253</v>
      </c>
      <c r="F3589" s="51" t="s">
        <v>74</v>
      </c>
      <c r="G3589" s="52" t="s">
        <v>254</v>
      </c>
      <c r="H3589" s="52" t="s">
        <v>254</v>
      </c>
      <c r="I358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0" spans="1:9" hidden="1">
      <c r="A3590" s="50">
        <v>451314</v>
      </c>
      <c r="B3590" s="50" t="s">
        <v>2377</v>
      </c>
      <c r="C3590" s="50" t="s">
        <v>2378</v>
      </c>
      <c r="D3590" s="50" t="s">
        <v>2357</v>
      </c>
      <c r="E3590" s="50" t="s">
        <v>253</v>
      </c>
      <c r="F3590" s="51" t="s">
        <v>74</v>
      </c>
      <c r="G3590" s="52" t="s">
        <v>254</v>
      </c>
      <c r="H3590" s="52" t="s">
        <v>254</v>
      </c>
      <c r="I359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1" spans="1:9" hidden="1">
      <c r="A3591" s="50">
        <v>451315</v>
      </c>
      <c r="B3591" s="50" t="s">
        <v>2379</v>
      </c>
      <c r="C3591" s="50" t="s">
        <v>2380</v>
      </c>
      <c r="D3591" s="50" t="s">
        <v>2357</v>
      </c>
      <c r="E3591" s="50" t="s">
        <v>253</v>
      </c>
      <c r="F3591" s="51" t="s">
        <v>74</v>
      </c>
      <c r="G3591" s="52" t="s">
        <v>254</v>
      </c>
      <c r="H3591" s="52" t="s">
        <v>254</v>
      </c>
      <c r="I359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2" spans="1:9" hidden="1">
      <c r="A3592" s="50">
        <v>451316</v>
      </c>
      <c r="B3592" s="50" t="s">
        <v>2381</v>
      </c>
      <c r="C3592" s="50" t="s">
        <v>2382</v>
      </c>
      <c r="D3592" s="50" t="s">
        <v>2357</v>
      </c>
      <c r="E3592" s="50" t="s">
        <v>375</v>
      </c>
      <c r="F3592" s="51" t="s">
        <v>74</v>
      </c>
      <c r="G3592" s="52" t="s">
        <v>254</v>
      </c>
      <c r="H3592" s="52" t="s">
        <v>254</v>
      </c>
      <c r="I359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3" spans="1:9" hidden="1">
      <c r="A3593" s="50">
        <v>451317</v>
      </c>
      <c r="B3593" s="50" t="s">
        <v>2383</v>
      </c>
      <c r="C3593" s="50" t="s">
        <v>2384</v>
      </c>
      <c r="D3593" s="50" t="s">
        <v>2357</v>
      </c>
      <c r="E3593" s="50" t="s">
        <v>253</v>
      </c>
      <c r="F3593" s="51" t="s">
        <v>74</v>
      </c>
      <c r="G3593" s="52" t="s">
        <v>254</v>
      </c>
      <c r="H3593" s="52" t="s">
        <v>254</v>
      </c>
      <c r="I359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4" spans="1:9" hidden="1">
      <c r="A3594" s="50">
        <v>451318</v>
      </c>
      <c r="B3594" s="50" t="s">
        <v>2385</v>
      </c>
      <c r="C3594" s="50" t="s">
        <v>2386</v>
      </c>
      <c r="D3594" s="50" t="s">
        <v>2357</v>
      </c>
      <c r="E3594" s="50" t="s">
        <v>253</v>
      </c>
      <c r="F3594" s="51" t="s">
        <v>74</v>
      </c>
      <c r="G3594" s="52" t="s">
        <v>254</v>
      </c>
      <c r="H3594" s="52" t="s">
        <v>254</v>
      </c>
      <c r="I359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5" spans="1:9" hidden="1">
      <c r="A3595" s="50">
        <v>451319</v>
      </c>
      <c r="B3595" s="50" t="s">
        <v>2387</v>
      </c>
      <c r="C3595" s="50" t="s">
        <v>2388</v>
      </c>
      <c r="D3595" s="50" t="s">
        <v>2357</v>
      </c>
      <c r="E3595" s="50" t="s">
        <v>1230</v>
      </c>
      <c r="F3595" s="51" t="s">
        <v>74</v>
      </c>
      <c r="G3595" s="52" t="s">
        <v>254</v>
      </c>
      <c r="H3595" s="52" t="s">
        <v>254</v>
      </c>
      <c r="I359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6" spans="1:9" hidden="1">
      <c r="A3596" s="50">
        <v>451320</v>
      </c>
      <c r="B3596" s="50" t="s">
        <v>2389</v>
      </c>
      <c r="C3596" s="50" t="s">
        <v>2390</v>
      </c>
      <c r="D3596" s="50" t="s">
        <v>2357</v>
      </c>
      <c r="E3596" s="50" t="s">
        <v>253</v>
      </c>
      <c r="F3596" s="51" t="s">
        <v>74</v>
      </c>
      <c r="G3596" s="52" t="s">
        <v>254</v>
      </c>
      <c r="H3596" s="52" t="s">
        <v>254</v>
      </c>
      <c r="I359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7" spans="1:9" hidden="1">
      <c r="A3597" s="50">
        <v>451323</v>
      </c>
      <c r="B3597" s="50" t="s">
        <v>2391</v>
      </c>
      <c r="C3597" s="50" t="s">
        <v>2392</v>
      </c>
      <c r="D3597" s="50" t="s">
        <v>2357</v>
      </c>
      <c r="E3597" s="50" t="s">
        <v>532</v>
      </c>
      <c r="F3597" s="51" t="s">
        <v>74</v>
      </c>
      <c r="G3597" s="52" t="s">
        <v>254</v>
      </c>
      <c r="H3597" s="52" t="s">
        <v>254</v>
      </c>
      <c r="I359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8" spans="1:9" hidden="1">
      <c r="A3598" s="50">
        <v>451324</v>
      </c>
      <c r="B3598" s="50" t="s">
        <v>2393</v>
      </c>
      <c r="C3598" s="50" t="s">
        <v>2394</v>
      </c>
      <c r="D3598" s="50" t="s">
        <v>2357</v>
      </c>
      <c r="E3598" s="50" t="s">
        <v>253</v>
      </c>
      <c r="F3598" s="51" t="s">
        <v>74</v>
      </c>
      <c r="G3598" s="52" t="s">
        <v>254</v>
      </c>
      <c r="H3598" s="52" t="s">
        <v>254</v>
      </c>
      <c r="I359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599" spans="1:9" hidden="1">
      <c r="A3599" s="50">
        <v>451325</v>
      </c>
      <c r="B3599" s="50" t="s">
        <v>2395</v>
      </c>
      <c r="C3599" s="50" t="s">
        <v>2396</v>
      </c>
      <c r="D3599" s="50" t="s">
        <v>2357</v>
      </c>
      <c r="E3599" s="50" t="s">
        <v>253</v>
      </c>
      <c r="F3599" s="51" t="s">
        <v>74</v>
      </c>
      <c r="G3599" s="52" t="s">
        <v>254</v>
      </c>
      <c r="H3599" s="52" t="s">
        <v>254</v>
      </c>
      <c r="I359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00" spans="1:9" hidden="1">
      <c r="A3600" s="50">
        <v>451328</v>
      </c>
      <c r="B3600" s="50" t="s">
        <v>2397</v>
      </c>
      <c r="C3600" s="50" t="s">
        <v>2398</v>
      </c>
      <c r="D3600" s="50" t="s">
        <v>2357</v>
      </c>
      <c r="E3600" s="50" t="s">
        <v>253</v>
      </c>
      <c r="F3600" s="51" t="s">
        <v>74</v>
      </c>
      <c r="G3600" s="52" t="s">
        <v>254</v>
      </c>
      <c r="H3600" s="52" t="s">
        <v>254</v>
      </c>
      <c r="I360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01" spans="1:9" hidden="1">
      <c r="A3601" s="50">
        <v>451330</v>
      </c>
      <c r="B3601" s="50" t="s">
        <v>2399</v>
      </c>
      <c r="C3601" s="50" t="s">
        <v>2400</v>
      </c>
      <c r="D3601" s="50" t="s">
        <v>2357</v>
      </c>
      <c r="E3601" s="50" t="s">
        <v>607</v>
      </c>
      <c r="F3601" s="51" t="s">
        <v>74</v>
      </c>
      <c r="G3601" s="53">
        <v>0.17</v>
      </c>
      <c r="H3601" s="53">
        <v>0.18</v>
      </c>
      <c r="I360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0.94444444444444453</v>
      </c>
    </row>
    <row r="3602" spans="1:9" hidden="1">
      <c r="A3602" s="50">
        <v>451331</v>
      </c>
      <c r="B3602" s="50" t="s">
        <v>2401</v>
      </c>
      <c r="C3602" s="50" t="s">
        <v>2402</v>
      </c>
      <c r="D3602" s="50" t="s">
        <v>2357</v>
      </c>
      <c r="E3602" s="50" t="s">
        <v>253</v>
      </c>
      <c r="F3602" s="51" t="s">
        <v>74</v>
      </c>
      <c r="G3602" s="52" t="s">
        <v>254</v>
      </c>
      <c r="H3602" s="52" t="s">
        <v>254</v>
      </c>
      <c r="I360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03" spans="1:9" hidden="1">
      <c r="A3603" s="50">
        <v>451332</v>
      </c>
      <c r="B3603" s="50" t="s">
        <v>2403</v>
      </c>
      <c r="C3603" s="50" t="s">
        <v>2404</v>
      </c>
      <c r="D3603" s="50" t="s">
        <v>2357</v>
      </c>
      <c r="E3603" s="50" t="s">
        <v>253</v>
      </c>
      <c r="F3603" s="51" t="s">
        <v>74</v>
      </c>
      <c r="G3603" s="52" t="s">
        <v>254</v>
      </c>
      <c r="H3603" s="52" t="s">
        <v>254</v>
      </c>
      <c r="I360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04" spans="1:9" hidden="1">
      <c r="A3604" s="50">
        <v>451333</v>
      </c>
      <c r="B3604" s="50" t="s">
        <v>2405</v>
      </c>
      <c r="C3604" s="50" t="s">
        <v>2406</v>
      </c>
      <c r="D3604" s="50" t="s">
        <v>2357</v>
      </c>
      <c r="E3604" s="50" t="s">
        <v>253</v>
      </c>
      <c r="F3604" s="51" t="s">
        <v>74</v>
      </c>
      <c r="G3604" s="52" t="s">
        <v>254</v>
      </c>
      <c r="H3604" s="52" t="s">
        <v>254</v>
      </c>
      <c r="I360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05" spans="1:9" hidden="1">
      <c r="A3605" s="50">
        <v>451335</v>
      </c>
      <c r="B3605" s="50" t="s">
        <v>2407</v>
      </c>
      <c r="C3605" s="50" t="s">
        <v>2408</v>
      </c>
      <c r="D3605" s="50" t="s">
        <v>2357</v>
      </c>
      <c r="E3605" s="50" t="s">
        <v>253</v>
      </c>
      <c r="F3605" s="51" t="s">
        <v>74</v>
      </c>
      <c r="G3605" s="52" t="s">
        <v>254</v>
      </c>
      <c r="H3605" s="52" t="s">
        <v>254</v>
      </c>
      <c r="I360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06" spans="1:9" hidden="1">
      <c r="A3606" s="50">
        <v>451337</v>
      </c>
      <c r="B3606" s="50" t="s">
        <v>2409</v>
      </c>
      <c r="C3606" s="50" t="s">
        <v>2410</v>
      </c>
      <c r="D3606" s="50" t="s">
        <v>2357</v>
      </c>
      <c r="E3606" s="50" t="s">
        <v>253</v>
      </c>
      <c r="F3606" s="51" t="s">
        <v>74</v>
      </c>
      <c r="G3606" s="52" t="s">
        <v>254</v>
      </c>
      <c r="H3606" s="52" t="s">
        <v>254</v>
      </c>
      <c r="I360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07" spans="1:9" hidden="1">
      <c r="A3607" s="50">
        <v>451339</v>
      </c>
      <c r="B3607" s="50" t="s">
        <v>2411</v>
      </c>
      <c r="C3607" s="50" t="s">
        <v>2412</v>
      </c>
      <c r="D3607" s="50" t="s">
        <v>2357</v>
      </c>
      <c r="E3607" s="50" t="s">
        <v>253</v>
      </c>
      <c r="F3607" s="51" t="s">
        <v>74</v>
      </c>
      <c r="G3607" s="52" t="s">
        <v>254</v>
      </c>
      <c r="H3607" s="52" t="s">
        <v>254</v>
      </c>
      <c r="I360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08" spans="1:9" hidden="1">
      <c r="A3608" s="50">
        <v>451340</v>
      </c>
      <c r="B3608" s="50" t="s">
        <v>2413</v>
      </c>
      <c r="C3608" s="50" t="s">
        <v>2414</v>
      </c>
      <c r="D3608" s="50" t="s">
        <v>2357</v>
      </c>
      <c r="E3608" s="50" t="s">
        <v>253</v>
      </c>
      <c r="F3608" s="51" t="s">
        <v>74</v>
      </c>
      <c r="G3608" s="52" t="s">
        <v>254</v>
      </c>
      <c r="H3608" s="52" t="s">
        <v>254</v>
      </c>
      <c r="I360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09" spans="1:9" hidden="1">
      <c r="A3609" s="50">
        <v>451341</v>
      </c>
      <c r="B3609" s="50" t="s">
        <v>2415</v>
      </c>
      <c r="C3609" s="50" t="s">
        <v>2416</v>
      </c>
      <c r="D3609" s="50" t="s">
        <v>2357</v>
      </c>
      <c r="E3609" s="50" t="s">
        <v>253</v>
      </c>
      <c r="F3609" s="51" t="s">
        <v>74</v>
      </c>
      <c r="G3609" s="52" t="s">
        <v>254</v>
      </c>
      <c r="H3609" s="52" t="s">
        <v>254</v>
      </c>
      <c r="I360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0" spans="1:9" hidden="1">
      <c r="A3610" s="50">
        <v>451342</v>
      </c>
      <c r="B3610" s="50" t="s">
        <v>2417</v>
      </c>
      <c r="C3610" s="50" t="s">
        <v>2418</v>
      </c>
      <c r="D3610" s="50" t="s">
        <v>2357</v>
      </c>
      <c r="E3610" s="50" t="s">
        <v>253</v>
      </c>
      <c r="F3610" s="51" t="s">
        <v>74</v>
      </c>
      <c r="G3610" s="52" t="s">
        <v>254</v>
      </c>
      <c r="H3610" s="52" t="s">
        <v>254</v>
      </c>
      <c r="I361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1" spans="1:9" hidden="1">
      <c r="A3611" s="50">
        <v>451343</v>
      </c>
      <c r="B3611" s="50" t="s">
        <v>2419</v>
      </c>
      <c r="C3611" s="50" t="s">
        <v>2420</v>
      </c>
      <c r="D3611" s="50" t="s">
        <v>2357</v>
      </c>
      <c r="E3611" s="50" t="s">
        <v>253</v>
      </c>
      <c r="F3611" s="51" t="s">
        <v>74</v>
      </c>
      <c r="G3611" s="52" t="s">
        <v>254</v>
      </c>
      <c r="H3611" s="52" t="s">
        <v>254</v>
      </c>
      <c r="I361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2" spans="1:9" hidden="1">
      <c r="A3612" s="50">
        <v>451344</v>
      </c>
      <c r="B3612" s="50" t="s">
        <v>2421</v>
      </c>
      <c r="C3612" s="50" t="s">
        <v>2422</v>
      </c>
      <c r="D3612" s="50" t="s">
        <v>2357</v>
      </c>
      <c r="E3612" s="50" t="s">
        <v>253</v>
      </c>
      <c r="F3612" s="51" t="s">
        <v>74</v>
      </c>
      <c r="G3612" s="52" t="s">
        <v>254</v>
      </c>
      <c r="H3612" s="52" t="s">
        <v>254</v>
      </c>
      <c r="I361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3" spans="1:9" hidden="1">
      <c r="A3613" s="50">
        <v>451346</v>
      </c>
      <c r="B3613" s="50" t="s">
        <v>2423</v>
      </c>
      <c r="C3613" s="50" t="s">
        <v>2424</v>
      </c>
      <c r="D3613" s="50" t="s">
        <v>2357</v>
      </c>
      <c r="E3613" s="50" t="s">
        <v>522</v>
      </c>
      <c r="F3613" s="51" t="s">
        <v>74</v>
      </c>
      <c r="G3613" s="52" t="s">
        <v>254</v>
      </c>
      <c r="H3613" s="52" t="s">
        <v>254</v>
      </c>
      <c r="I361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4" spans="1:9" hidden="1">
      <c r="A3614" s="50">
        <v>451348</v>
      </c>
      <c r="B3614" s="50" t="s">
        <v>2425</v>
      </c>
      <c r="C3614" s="50" t="s">
        <v>2426</v>
      </c>
      <c r="D3614" s="50" t="s">
        <v>2357</v>
      </c>
      <c r="E3614" s="50" t="s">
        <v>253</v>
      </c>
      <c r="F3614" s="51" t="s">
        <v>74</v>
      </c>
      <c r="G3614" s="52" t="s">
        <v>254</v>
      </c>
      <c r="H3614" s="52" t="s">
        <v>254</v>
      </c>
      <c r="I361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5" spans="1:9" hidden="1">
      <c r="A3615" s="50">
        <v>451349</v>
      </c>
      <c r="B3615" s="50" t="s">
        <v>2427</v>
      </c>
      <c r="C3615" s="50" t="s">
        <v>2428</v>
      </c>
      <c r="D3615" s="50" t="s">
        <v>2357</v>
      </c>
      <c r="E3615" s="50" t="s">
        <v>253</v>
      </c>
      <c r="F3615" s="51" t="s">
        <v>74</v>
      </c>
      <c r="G3615" s="52" t="s">
        <v>254</v>
      </c>
      <c r="H3615" s="52" t="s">
        <v>254</v>
      </c>
      <c r="I361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6" spans="1:9" hidden="1">
      <c r="A3616" s="50">
        <v>451350</v>
      </c>
      <c r="B3616" s="50" t="s">
        <v>2429</v>
      </c>
      <c r="C3616" s="50" t="s">
        <v>2430</v>
      </c>
      <c r="D3616" s="50" t="s">
        <v>2357</v>
      </c>
      <c r="E3616" s="50" t="s">
        <v>253</v>
      </c>
      <c r="F3616" s="51" t="s">
        <v>74</v>
      </c>
      <c r="G3616" s="52" t="s">
        <v>254</v>
      </c>
      <c r="H3616" s="52" t="s">
        <v>254</v>
      </c>
      <c r="I361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7" spans="1:9" hidden="1">
      <c r="A3617" s="50">
        <v>451351</v>
      </c>
      <c r="B3617" s="50" t="s">
        <v>2431</v>
      </c>
      <c r="C3617" s="50" t="s">
        <v>2432</v>
      </c>
      <c r="D3617" s="50" t="s">
        <v>2357</v>
      </c>
      <c r="E3617" s="50" t="s">
        <v>253</v>
      </c>
      <c r="F3617" s="51" t="s">
        <v>74</v>
      </c>
      <c r="G3617" s="52" t="s">
        <v>254</v>
      </c>
      <c r="H3617" s="52" t="s">
        <v>254</v>
      </c>
      <c r="I361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8" spans="1:9" hidden="1">
      <c r="A3618" s="50">
        <v>451352</v>
      </c>
      <c r="B3618" s="50" t="s">
        <v>2433</v>
      </c>
      <c r="C3618" s="50" t="s">
        <v>2434</v>
      </c>
      <c r="D3618" s="50" t="s">
        <v>2357</v>
      </c>
      <c r="E3618" s="50" t="s">
        <v>253</v>
      </c>
      <c r="F3618" s="51" t="s">
        <v>74</v>
      </c>
      <c r="G3618" s="52" t="s">
        <v>254</v>
      </c>
      <c r="H3618" s="52" t="s">
        <v>254</v>
      </c>
      <c r="I361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19" spans="1:9" hidden="1">
      <c r="A3619" s="50">
        <v>451353</v>
      </c>
      <c r="B3619" s="50" t="s">
        <v>2435</v>
      </c>
      <c r="C3619" s="50" t="s">
        <v>2436</v>
      </c>
      <c r="D3619" s="50" t="s">
        <v>2357</v>
      </c>
      <c r="E3619" s="50" t="s">
        <v>253</v>
      </c>
      <c r="F3619" s="51" t="s">
        <v>74</v>
      </c>
      <c r="G3619" s="52" t="s">
        <v>254</v>
      </c>
      <c r="H3619" s="52" t="s">
        <v>254</v>
      </c>
      <c r="I361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0" spans="1:9" hidden="1">
      <c r="A3620" s="50">
        <v>451354</v>
      </c>
      <c r="B3620" s="50" t="s">
        <v>2437</v>
      </c>
      <c r="C3620" s="50" t="s">
        <v>2438</v>
      </c>
      <c r="D3620" s="50" t="s">
        <v>2357</v>
      </c>
      <c r="E3620" s="50" t="s">
        <v>253</v>
      </c>
      <c r="F3620" s="51" t="s">
        <v>74</v>
      </c>
      <c r="G3620" s="52" t="s">
        <v>254</v>
      </c>
      <c r="H3620" s="52" t="s">
        <v>254</v>
      </c>
      <c r="I362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1" spans="1:9" hidden="1">
      <c r="A3621" s="50">
        <v>451356</v>
      </c>
      <c r="B3621" s="50" t="s">
        <v>2439</v>
      </c>
      <c r="C3621" s="50" t="s">
        <v>2440</v>
      </c>
      <c r="D3621" s="50" t="s">
        <v>2357</v>
      </c>
      <c r="E3621" s="50" t="s">
        <v>253</v>
      </c>
      <c r="F3621" s="51" t="s">
        <v>74</v>
      </c>
      <c r="G3621" s="52" t="s">
        <v>254</v>
      </c>
      <c r="H3621" s="52" t="s">
        <v>254</v>
      </c>
      <c r="I362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2" spans="1:9" hidden="1">
      <c r="A3622" s="50">
        <v>451358</v>
      </c>
      <c r="B3622" s="50" t="s">
        <v>697</v>
      </c>
      <c r="C3622" s="50" t="s">
        <v>2441</v>
      </c>
      <c r="D3622" s="50" t="s">
        <v>2357</v>
      </c>
      <c r="E3622" s="50" t="s">
        <v>253</v>
      </c>
      <c r="F3622" s="51" t="s">
        <v>74</v>
      </c>
      <c r="G3622" s="52" t="s">
        <v>254</v>
      </c>
      <c r="H3622" s="52" t="s">
        <v>254</v>
      </c>
      <c r="I362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3" spans="1:9" hidden="1">
      <c r="A3623" s="50">
        <v>451359</v>
      </c>
      <c r="B3623" s="50" t="s">
        <v>2442</v>
      </c>
      <c r="C3623" s="50" t="s">
        <v>2443</v>
      </c>
      <c r="D3623" s="50" t="s">
        <v>2357</v>
      </c>
      <c r="E3623" s="50" t="s">
        <v>253</v>
      </c>
      <c r="F3623" s="51" t="s">
        <v>74</v>
      </c>
      <c r="G3623" s="52" t="s">
        <v>254</v>
      </c>
      <c r="H3623" s="52" t="s">
        <v>254</v>
      </c>
      <c r="I362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4" spans="1:9" hidden="1">
      <c r="A3624" s="50">
        <v>451360</v>
      </c>
      <c r="B3624" s="50" t="s">
        <v>2444</v>
      </c>
      <c r="C3624" s="50" t="s">
        <v>2445</v>
      </c>
      <c r="D3624" s="50" t="s">
        <v>2357</v>
      </c>
      <c r="E3624" s="50" t="s">
        <v>375</v>
      </c>
      <c r="F3624" s="51" t="s">
        <v>74</v>
      </c>
      <c r="G3624" s="52" t="s">
        <v>254</v>
      </c>
      <c r="H3624" s="52" t="s">
        <v>254</v>
      </c>
      <c r="I362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5" spans="1:9" hidden="1">
      <c r="A3625" s="50">
        <v>451361</v>
      </c>
      <c r="B3625" s="50" t="s">
        <v>2446</v>
      </c>
      <c r="C3625" s="50" t="s">
        <v>2447</v>
      </c>
      <c r="D3625" s="50" t="s">
        <v>2357</v>
      </c>
      <c r="E3625" s="50" t="s">
        <v>253</v>
      </c>
      <c r="F3625" s="51" t="s">
        <v>74</v>
      </c>
      <c r="G3625" s="52" t="s">
        <v>254</v>
      </c>
      <c r="H3625" s="52" t="s">
        <v>254</v>
      </c>
      <c r="I362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6" spans="1:9" hidden="1">
      <c r="A3626" s="50">
        <v>451362</v>
      </c>
      <c r="B3626" s="50" t="s">
        <v>2448</v>
      </c>
      <c r="C3626" s="50" t="s">
        <v>2449</v>
      </c>
      <c r="D3626" s="50" t="s">
        <v>2357</v>
      </c>
      <c r="E3626" s="50" t="s">
        <v>253</v>
      </c>
      <c r="F3626" s="51" t="s">
        <v>74</v>
      </c>
      <c r="G3626" s="52" t="s">
        <v>254</v>
      </c>
      <c r="H3626" s="52" t="s">
        <v>254</v>
      </c>
      <c r="I362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7" spans="1:9" hidden="1">
      <c r="A3627" s="50">
        <v>451363</v>
      </c>
      <c r="B3627" s="50" t="s">
        <v>2450</v>
      </c>
      <c r="C3627" s="50" t="s">
        <v>2451</v>
      </c>
      <c r="D3627" s="50" t="s">
        <v>2357</v>
      </c>
      <c r="E3627" s="50" t="s">
        <v>253</v>
      </c>
      <c r="F3627" s="51" t="s">
        <v>74</v>
      </c>
      <c r="G3627" s="52" t="s">
        <v>254</v>
      </c>
      <c r="H3627" s="52" t="s">
        <v>254</v>
      </c>
      <c r="I362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8" spans="1:9" hidden="1">
      <c r="A3628" s="50">
        <v>451364</v>
      </c>
      <c r="B3628" s="50" t="s">
        <v>2452</v>
      </c>
      <c r="C3628" s="50" t="s">
        <v>2453</v>
      </c>
      <c r="D3628" s="50" t="s">
        <v>2357</v>
      </c>
      <c r="E3628" s="50" t="s">
        <v>253</v>
      </c>
      <c r="F3628" s="51" t="s">
        <v>74</v>
      </c>
      <c r="G3628" s="52" t="s">
        <v>254</v>
      </c>
      <c r="H3628" s="52" t="s">
        <v>254</v>
      </c>
      <c r="I362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29" spans="1:9" hidden="1">
      <c r="A3629" s="50">
        <v>451365</v>
      </c>
      <c r="B3629" s="50" t="s">
        <v>2454</v>
      </c>
      <c r="C3629" s="50" t="s">
        <v>2455</v>
      </c>
      <c r="D3629" s="50" t="s">
        <v>2357</v>
      </c>
      <c r="E3629" s="50" t="s">
        <v>263</v>
      </c>
      <c r="F3629" s="51" t="s">
        <v>74</v>
      </c>
      <c r="G3629" s="53">
        <v>4.8600000000000003</v>
      </c>
      <c r="H3629" s="53">
        <v>1.79</v>
      </c>
      <c r="I362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2.7150837988826817</v>
      </c>
    </row>
    <row r="3630" spans="1:9" hidden="1">
      <c r="A3630" s="50">
        <v>451366</v>
      </c>
      <c r="B3630" s="50" t="s">
        <v>2456</v>
      </c>
      <c r="C3630" s="50" t="s">
        <v>1564</v>
      </c>
      <c r="D3630" s="50" t="s">
        <v>2357</v>
      </c>
      <c r="E3630" s="50" t="s">
        <v>253</v>
      </c>
      <c r="F3630" s="51" t="s">
        <v>74</v>
      </c>
      <c r="G3630" s="52" t="s">
        <v>254</v>
      </c>
      <c r="H3630" s="52" t="s">
        <v>254</v>
      </c>
      <c r="I363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31" spans="1:9" hidden="1">
      <c r="A3631" s="50">
        <v>451367</v>
      </c>
      <c r="B3631" s="50" t="s">
        <v>2457</v>
      </c>
      <c r="C3631" s="50" t="s">
        <v>2458</v>
      </c>
      <c r="D3631" s="50" t="s">
        <v>2357</v>
      </c>
      <c r="E3631" s="50" t="s">
        <v>2459</v>
      </c>
      <c r="F3631" s="51" t="s">
        <v>74</v>
      </c>
      <c r="G3631" s="52" t="s">
        <v>254</v>
      </c>
      <c r="H3631" s="52" t="s">
        <v>254</v>
      </c>
      <c r="I363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32" spans="1:9" hidden="1">
      <c r="A3632" s="50">
        <v>451369</v>
      </c>
      <c r="B3632" s="50" t="s">
        <v>2460</v>
      </c>
      <c r="C3632" s="50" t="s">
        <v>2461</v>
      </c>
      <c r="D3632" s="50" t="s">
        <v>2357</v>
      </c>
      <c r="E3632" s="50" t="s">
        <v>253</v>
      </c>
      <c r="F3632" s="51" t="s">
        <v>74</v>
      </c>
      <c r="G3632" s="53">
        <v>0.06</v>
      </c>
      <c r="H3632" s="53">
        <v>0.14000000000000001</v>
      </c>
      <c r="I363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0.42857142857142849</v>
      </c>
    </row>
    <row r="3633" spans="1:9" hidden="1">
      <c r="A3633" s="50">
        <v>451370</v>
      </c>
      <c r="B3633" s="50" t="s">
        <v>2462</v>
      </c>
      <c r="C3633" s="50" t="s">
        <v>2463</v>
      </c>
      <c r="D3633" s="50" t="s">
        <v>2357</v>
      </c>
      <c r="E3633" s="50" t="s">
        <v>1849</v>
      </c>
      <c r="F3633" s="51" t="s">
        <v>74</v>
      </c>
      <c r="G3633" s="52" t="s">
        <v>254</v>
      </c>
      <c r="H3633" s="52" t="s">
        <v>254</v>
      </c>
      <c r="I363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34" spans="1:9" hidden="1">
      <c r="A3634" s="50">
        <v>451371</v>
      </c>
      <c r="B3634" s="50" t="s">
        <v>2464</v>
      </c>
      <c r="C3634" s="50" t="s">
        <v>2465</v>
      </c>
      <c r="D3634" s="50" t="s">
        <v>2357</v>
      </c>
      <c r="E3634" s="50" t="s">
        <v>263</v>
      </c>
      <c r="F3634" s="51" t="s">
        <v>74</v>
      </c>
      <c r="G3634" s="52" t="s">
        <v>254</v>
      </c>
      <c r="H3634" s="52" t="s">
        <v>254</v>
      </c>
      <c r="I363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35" spans="1:9" hidden="1">
      <c r="A3635" s="50">
        <v>451372</v>
      </c>
      <c r="B3635" s="50" t="s">
        <v>2466</v>
      </c>
      <c r="C3635" s="50" t="s">
        <v>2467</v>
      </c>
      <c r="D3635" s="50" t="s">
        <v>2357</v>
      </c>
      <c r="E3635" s="50" t="s">
        <v>253</v>
      </c>
      <c r="F3635" s="51" t="s">
        <v>74</v>
      </c>
      <c r="G3635" s="52" t="s">
        <v>254</v>
      </c>
      <c r="H3635" s="52" t="s">
        <v>254</v>
      </c>
      <c r="I363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36" spans="1:9" hidden="1">
      <c r="A3636" s="50">
        <v>451373</v>
      </c>
      <c r="B3636" s="50" t="s">
        <v>2468</v>
      </c>
      <c r="C3636" s="50" t="s">
        <v>2469</v>
      </c>
      <c r="D3636" s="50" t="s">
        <v>2357</v>
      </c>
      <c r="E3636" s="50" t="s">
        <v>253</v>
      </c>
      <c r="F3636" s="51" t="s">
        <v>74</v>
      </c>
      <c r="G3636" s="52" t="s">
        <v>254</v>
      </c>
      <c r="H3636" s="52" t="s">
        <v>254</v>
      </c>
      <c r="I363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37" spans="1:9" hidden="1">
      <c r="A3637" s="50">
        <v>451374</v>
      </c>
      <c r="B3637" s="50" t="s">
        <v>2470</v>
      </c>
      <c r="C3637" s="50" t="s">
        <v>2471</v>
      </c>
      <c r="D3637" s="50" t="s">
        <v>2357</v>
      </c>
      <c r="E3637" s="50" t="s">
        <v>2472</v>
      </c>
      <c r="F3637" s="51" t="s">
        <v>74</v>
      </c>
      <c r="G3637" s="52" t="s">
        <v>254</v>
      </c>
      <c r="H3637" s="52" t="s">
        <v>254</v>
      </c>
      <c r="I363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38" spans="1:9" hidden="1">
      <c r="A3638" s="50">
        <v>451375</v>
      </c>
      <c r="B3638" s="50" t="s">
        <v>2473</v>
      </c>
      <c r="C3638" s="50" t="s">
        <v>1175</v>
      </c>
      <c r="D3638" s="50" t="s">
        <v>2357</v>
      </c>
      <c r="E3638" s="50" t="s">
        <v>253</v>
      </c>
      <c r="F3638" s="51" t="s">
        <v>74</v>
      </c>
      <c r="G3638" s="52" t="s">
        <v>254</v>
      </c>
      <c r="H3638" s="52" t="s">
        <v>254</v>
      </c>
      <c r="I363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39" spans="1:9" hidden="1">
      <c r="A3639" s="50">
        <v>451376</v>
      </c>
      <c r="B3639" s="50" t="s">
        <v>2474</v>
      </c>
      <c r="C3639" s="50" t="s">
        <v>2475</v>
      </c>
      <c r="D3639" s="50" t="s">
        <v>2357</v>
      </c>
      <c r="E3639" s="50" t="s">
        <v>253</v>
      </c>
      <c r="F3639" s="51" t="s">
        <v>74</v>
      </c>
      <c r="G3639" s="52" t="s">
        <v>254</v>
      </c>
      <c r="H3639" s="52" t="s">
        <v>254</v>
      </c>
      <c r="I363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40" spans="1:9" hidden="1">
      <c r="A3640" s="50">
        <v>451377</v>
      </c>
      <c r="B3640" s="50" t="s">
        <v>2476</v>
      </c>
      <c r="C3640" s="50" t="s">
        <v>2477</v>
      </c>
      <c r="D3640" s="50" t="s">
        <v>2357</v>
      </c>
      <c r="E3640" s="50" t="s">
        <v>253</v>
      </c>
      <c r="F3640" s="51" t="s">
        <v>74</v>
      </c>
      <c r="G3640" s="52" t="s">
        <v>254</v>
      </c>
      <c r="H3640" s="52" t="s">
        <v>254</v>
      </c>
      <c r="I364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41" spans="1:9" hidden="1">
      <c r="A3641" s="50">
        <v>451378</v>
      </c>
      <c r="B3641" s="50" t="s">
        <v>2478</v>
      </c>
      <c r="C3641" s="50" t="s">
        <v>2479</v>
      </c>
      <c r="D3641" s="50" t="s">
        <v>2357</v>
      </c>
      <c r="E3641" s="50" t="s">
        <v>494</v>
      </c>
      <c r="F3641" s="51" t="s">
        <v>74</v>
      </c>
      <c r="G3641" s="52" t="s">
        <v>254</v>
      </c>
      <c r="H3641" s="52" t="s">
        <v>254</v>
      </c>
      <c r="I36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42" spans="1:9" hidden="1">
      <c r="A3642" s="50">
        <v>451379</v>
      </c>
      <c r="B3642" s="50" t="s">
        <v>2480</v>
      </c>
      <c r="C3642" s="50" t="s">
        <v>2481</v>
      </c>
      <c r="D3642" s="50" t="s">
        <v>2357</v>
      </c>
      <c r="E3642" s="50" t="s">
        <v>253</v>
      </c>
      <c r="F3642" s="51" t="s">
        <v>74</v>
      </c>
      <c r="G3642" s="52" t="s">
        <v>254</v>
      </c>
      <c r="H3642" s="52" t="s">
        <v>254</v>
      </c>
      <c r="I364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43" spans="1:9" hidden="1">
      <c r="A3643" s="50">
        <v>451381</v>
      </c>
      <c r="B3643" s="50" t="s">
        <v>2482</v>
      </c>
      <c r="C3643" s="50" t="s">
        <v>2483</v>
      </c>
      <c r="D3643" s="50" t="s">
        <v>2357</v>
      </c>
      <c r="E3643" s="50" t="s">
        <v>1230</v>
      </c>
      <c r="F3643" s="51" t="s">
        <v>74</v>
      </c>
      <c r="G3643" s="52" t="s">
        <v>254</v>
      </c>
      <c r="H3643" s="52" t="s">
        <v>254</v>
      </c>
      <c r="I364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44" spans="1:9" hidden="1">
      <c r="A3644" s="50">
        <v>451382</v>
      </c>
      <c r="B3644" s="50" t="s">
        <v>2484</v>
      </c>
      <c r="C3644" s="50" t="s">
        <v>2485</v>
      </c>
      <c r="D3644" s="50" t="s">
        <v>2357</v>
      </c>
      <c r="E3644" s="50" t="s">
        <v>253</v>
      </c>
      <c r="F3644" s="51" t="s">
        <v>74</v>
      </c>
      <c r="G3644" s="52" t="s">
        <v>254</v>
      </c>
      <c r="H3644" s="52" t="s">
        <v>254</v>
      </c>
      <c r="I364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45" spans="1:9" hidden="1">
      <c r="A3645" s="50">
        <v>451384</v>
      </c>
      <c r="B3645" s="50" t="s">
        <v>2486</v>
      </c>
      <c r="C3645" s="50" t="s">
        <v>2487</v>
      </c>
      <c r="D3645" s="50" t="s">
        <v>2357</v>
      </c>
      <c r="E3645" s="50" t="s">
        <v>253</v>
      </c>
      <c r="F3645" s="51" t="s">
        <v>74</v>
      </c>
      <c r="G3645" s="52" t="s">
        <v>254</v>
      </c>
      <c r="H3645" s="52" t="s">
        <v>254</v>
      </c>
      <c r="I364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46" spans="1:9" hidden="1">
      <c r="A3646" s="50">
        <v>451385</v>
      </c>
      <c r="B3646" s="50" t="s">
        <v>2488</v>
      </c>
      <c r="C3646" s="50" t="s">
        <v>2489</v>
      </c>
      <c r="D3646" s="50" t="s">
        <v>2357</v>
      </c>
      <c r="E3646" s="50" t="s">
        <v>253</v>
      </c>
      <c r="F3646" s="51" t="s">
        <v>74</v>
      </c>
      <c r="G3646" s="52" t="s">
        <v>254</v>
      </c>
      <c r="H3646" s="52" t="s">
        <v>254</v>
      </c>
      <c r="I364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47" spans="1:9" hidden="1">
      <c r="A3647" s="50">
        <v>451386</v>
      </c>
      <c r="B3647" s="50" t="s">
        <v>697</v>
      </c>
      <c r="C3647" s="50" t="s">
        <v>377</v>
      </c>
      <c r="D3647" s="50" t="s">
        <v>2357</v>
      </c>
      <c r="E3647" s="50" t="s">
        <v>253</v>
      </c>
      <c r="F3647" s="51" t="s">
        <v>74</v>
      </c>
      <c r="G3647" s="52" t="s">
        <v>254</v>
      </c>
      <c r="H3647" s="52" t="s">
        <v>254</v>
      </c>
      <c r="I364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48" spans="1:9" hidden="1">
      <c r="A3648" s="50">
        <v>451387</v>
      </c>
      <c r="B3648" s="50" t="s">
        <v>2490</v>
      </c>
      <c r="C3648" s="50" t="s">
        <v>2491</v>
      </c>
      <c r="D3648" s="50" t="s">
        <v>2357</v>
      </c>
      <c r="E3648" s="50" t="s">
        <v>253</v>
      </c>
      <c r="F3648" s="51" t="s">
        <v>74</v>
      </c>
      <c r="G3648" s="53">
        <v>0.41</v>
      </c>
      <c r="H3648" s="53">
        <v>0.19</v>
      </c>
      <c r="I364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2.1578947368421053</v>
      </c>
    </row>
    <row r="3649" spans="1:9" hidden="1">
      <c r="A3649" s="50">
        <v>451389</v>
      </c>
      <c r="B3649" s="50" t="s">
        <v>2492</v>
      </c>
      <c r="C3649" s="50" t="s">
        <v>2493</v>
      </c>
      <c r="D3649" s="50" t="s">
        <v>2357</v>
      </c>
      <c r="E3649" s="50" t="s">
        <v>253</v>
      </c>
      <c r="F3649" s="51" t="s">
        <v>74</v>
      </c>
      <c r="G3649" s="52" t="s">
        <v>254</v>
      </c>
      <c r="H3649" s="52" t="s">
        <v>254</v>
      </c>
      <c r="I364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50" spans="1:9" hidden="1">
      <c r="A3650" s="50">
        <v>451392</v>
      </c>
      <c r="B3650" s="50" t="s">
        <v>2494</v>
      </c>
      <c r="C3650" s="50" t="s">
        <v>1706</v>
      </c>
      <c r="D3650" s="50" t="s">
        <v>2357</v>
      </c>
      <c r="E3650" s="50" t="s">
        <v>253</v>
      </c>
      <c r="F3650" s="51" t="s">
        <v>74</v>
      </c>
      <c r="G3650" s="52" t="s">
        <v>254</v>
      </c>
      <c r="H3650" s="52" t="s">
        <v>254</v>
      </c>
      <c r="I365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51" spans="1:9">
      <c r="A3651" s="332"/>
      <c r="B3651" s="332"/>
      <c r="C3651" s="332"/>
      <c r="D3651" s="332"/>
      <c r="E3651" s="332"/>
      <c r="F3651" s="333"/>
      <c r="G3651" s="334"/>
      <c r="H3651" s="334"/>
      <c r="I3651" s="389" t="str">
        <f>IFERROR(Table2[[#This Row],[Total private allowed amount for facility inpatient and outpatient services ($ millions) (required)]]/Table2[[#This Row],[Simulated Medicare allowed amount for facility inpatient and outpatient services ($ millions) (required)]],"")</f>
        <v/>
      </c>
    </row>
    <row r="3652" spans="1:9">
      <c r="A3652" s="332"/>
      <c r="B3652" s="332"/>
      <c r="C3652" s="332"/>
      <c r="D3652" s="332"/>
      <c r="E3652" s="332"/>
      <c r="F3652" s="333"/>
      <c r="G3652" s="334"/>
      <c r="H3652" s="334"/>
      <c r="I3652" s="389" t="str">
        <f>IFERROR(Table2[[#This Row],[Total private allowed amount for facility inpatient and outpatient services ($ millions) (required)]]/Table2[[#This Row],[Simulated Medicare allowed amount for facility inpatient and outpatient services ($ millions) (required)]],"")</f>
        <v/>
      </c>
    </row>
    <row r="3653" spans="1:9">
      <c r="A3653" s="332"/>
      <c r="B3653" s="332"/>
      <c r="C3653" s="332"/>
      <c r="D3653" s="332"/>
      <c r="E3653" s="332"/>
      <c r="F3653" s="333"/>
      <c r="G3653" s="334"/>
      <c r="H3653" s="334"/>
      <c r="I3653" s="389" t="str">
        <f>IFERROR(Table2[[#This Row],[Total private allowed amount for facility inpatient and outpatient services ($ millions) (required)]]/Table2[[#This Row],[Simulated Medicare allowed amount for facility inpatient and outpatient services ($ millions) (required)]],"")</f>
        <v/>
      </c>
    </row>
    <row r="3654" spans="1:9">
      <c r="A3654" s="332"/>
      <c r="B3654" s="332"/>
      <c r="C3654" s="332"/>
      <c r="D3654" s="332"/>
      <c r="E3654" s="332"/>
      <c r="F3654" s="333"/>
      <c r="G3654" s="334"/>
      <c r="H3654" s="335"/>
      <c r="I3654" s="389" t="str">
        <f>IFERROR(Table2[[#This Row],[Total private allowed amount for facility inpatient and outpatient services ($ millions) (required)]]/Table2[[#This Row],[Simulated Medicare allowed amount for facility inpatient and outpatient services ($ millions) (required)]],"")</f>
        <v/>
      </c>
    </row>
    <row r="3655" spans="1:9">
      <c r="A3655" s="332"/>
      <c r="B3655" s="332"/>
      <c r="C3655" s="332"/>
      <c r="D3655" s="332"/>
      <c r="E3655" s="332"/>
      <c r="F3655" s="333"/>
      <c r="G3655" s="334"/>
      <c r="H3655" s="334"/>
      <c r="I3655" s="389" t="str">
        <f>IFERROR(Table2[[#This Row],[Total private allowed amount for facility inpatient and outpatient services ($ millions) (required)]]/Table2[[#This Row],[Simulated Medicare allowed amount for facility inpatient and outpatient services ($ millions) (required)]],"")</f>
        <v/>
      </c>
    </row>
    <row r="3656" spans="1:9">
      <c r="A3656" s="332"/>
      <c r="B3656" s="332"/>
      <c r="C3656" s="332"/>
      <c r="D3656" s="332"/>
      <c r="E3656" s="332"/>
      <c r="F3656" s="333"/>
      <c r="G3656" s="334"/>
      <c r="H3656" s="335"/>
      <c r="I3656" s="389" t="str">
        <f>IFERROR(Table2[[#This Row],[Total private allowed amount for facility inpatient and outpatient services ($ millions) (required)]]/Table2[[#This Row],[Simulated Medicare allowed amount for facility inpatient and outpatient services ($ millions) (required)]],"")</f>
        <v/>
      </c>
    </row>
    <row r="3657" spans="1:9">
      <c r="A3657" s="332"/>
      <c r="B3657" s="332"/>
      <c r="C3657" s="332"/>
      <c r="D3657" s="332"/>
      <c r="E3657" s="332"/>
      <c r="F3657" s="333"/>
      <c r="G3657" s="334"/>
      <c r="H3657" s="334"/>
      <c r="I3657" s="389" t="str">
        <f>IFERROR(Table2[[#This Row],[Total private allowed amount for facility inpatient and outpatient services ($ millions) (required)]]/Table2[[#This Row],[Simulated Medicare allowed amount for facility inpatient and outpatient services ($ millions) (required)]],"")</f>
        <v/>
      </c>
    </row>
    <row r="3658" spans="1:9">
      <c r="A3658" s="332"/>
      <c r="B3658" s="332"/>
      <c r="C3658" s="332"/>
      <c r="D3658" s="332"/>
      <c r="E3658" s="332"/>
      <c r="F3658" s="333"/>
      <c r="G3658" s="334"/>
      <c r="H3658" s="334"/>
      <c r="I3658" s="389" t="str">
        <f>IFERROR(Table2[[#This Row],[Total private allowed amount for facility inpatient and outpatient services ($ millions) (required)]]/Table2[[#This Row],[Simulated Medicare allowed amount for facility inpatient and outpatient services ($ millions) (required)]],"")</f>
        <v/>
      </c>
    </row>
    <row r="3659" spans="1:9">
      <c r="A3659" s="332"/>
      <c r="B3659" s="332"/>
      <c r="C3659" s="332"/>
      <c r="D3659" s="332"/>
      <c r="E3659" s="332"/>
      <c r="F3659" s="333"/>
      <c r="G3659" s="334"/>
      <c r="H3659" s="334"/>
      <c r="I3659" s="389" t="str">
        <f>IFERROR(Table2[[#This Row],[Total private allowed amount for facility inpatient and outpatient services ($ millions) (required)]]/Table2[[#This Row],[Simulated Medicare allowed amount for facility inpatient and outpatient services ($ millions) (required)]],"")</f>
        <v/>
      </c>
    </row>
    <row r="3660" spans="1:9">
      <c r="A3660" s="332"/>
      <c r="B3660" s="332"/>
      <c r="C3660" s="332"/>
      <c r="D3660" s="332"/>
      <c r="E3660" s="332"/>
      <c r="F3660" s="333"/>
      <c r="G3660" s="334"/>
      <c r="H3660" s="334"/>
      <c r="I3660" s="389" t="str">
        <f>IFERROR(Table2[[#This Row],[Total private allowed amount for facility inpatient and outpatient services ($ millions) (required)]]/Table2[[#This Row],[Simulated Medicare allowed amount for facility inpatient and outpatient services ($ millions) (required)]],"")</f>
        <v/>
      </c>
    </row>
    <row r="3661" spans="1:9">
      <c r="A3661" s="332"/>
      <c r="B3661" s="332"/>
      <c r="C3661" s="332"/>
      <c r="D3661" s="332"/>
      <c r="E3661" s="332"/>
      <c r="F3661" s="333"/>
      <c r="G3661" s="334"/>
      <c r="H3661" s="334"/>
      <c r="I3661" s="389" t="str">
        <f>IFERROR(Table2[[#This Row],[Total private allowed amount for facility inpatient and outpatient services ($ millions) (required)]]/Table2[[#This Row],[Simulated Medicare allowed amount for facility inpatient and outpatient services ($ millions) (required)]],"")</f>
        <v/>
      </c>
    </row>
    <row r="3662" spans="1:9">
      <c r="A3662" s="332"/>
      <c r="B3662" s="332"/>
      <c r="C3662" s="332"/>
      <c r="D3662" s="332"/>
      <c r="E3662" s="332"/>
      <c r="F3662" s="333"/>
      <c r="G3662" s="334"/>
      <c r="H3662" s="334"/>
      <c r="I3662" s="389" t="str">
        <f>IFERROR(Table2[[#This Row],[Total private allowed amount for facility inpatient and outpatient services ($ millions) (required)]]/Table2[[#This Row],[Simulated Medicare allowed amount for facility inpatient and outpatient services ($ millions) (required)]],"")</f>
        <v/>
      </c>
    </row>
    <row r="3663" spans="1:9">
      <c r="A3663" s="332"/>
      <c r="B3663" s="332"/>
      <c r="C3663" s="332"/>
      <c r="D3663" s="332"/>
      <c r="E3663" s="332"/>
      <c r="F3663" s="333"/>
      <c r="G3663" s="334"/>
      <c r="H3663" s="334"/>
      <c r="I3663" s="389" t="str">
        <f>IFERROR(Table2[[#This Row],[Total private allowed amount for facility inpatient and outpatient services ($ millions) (required)]]/Table2[[#This Row],[Simulated Medicare allowed amount for facility inpatient and outpatient services ($ millions) (required)]],"")</f>
        <v/>
      </c>
    </row>
    <row r="3664" spans="1:9">
      <c r="A3664" s="332"/>
      <c r="B3664" s="332"/>
      <c r="C3664" s="332"/>
      <c r="D3664" s="332"/>
      <c r="E3664" s="332"/>
      <c r="F3664" s="333"/>
      <c r="G3664" s="334"/>
      <c r="H3664" s="334"/>
      <c r="I3664" s="389" t="str">
        <f>IFERROR(Table2[[#This Row],[Total private allowed amount for facility inpatient and outpatient services ($ millions) (required)]]/Table2[[#This Row],[Simulated Medicare allowed amount for facility inpatient and outpatient services ($ millions) (required)]],"")</f>
        <v/>
      </c>
    </row>
    <row r="3665" spans="1:9">
      <c r="A3665" s="332"/>
      <c r="B3665" s="332"/>
      <c r="C3665" s="332"/>
      <c r="D3665" s="332"/>
      <c r="E3665" s="332"/>
      <c r="F3665" s="333"/>
      <c r="G3665" s="335"/>
      <c r="H3665" s="334"/>
      <c r="I3665" s="389" t="str">
        <f>IFERROR(Table2[[#This Row],[Total private allowed amount for facility inpatient and outpatient services ($ millions) (required)]]/Table2[[#This Row],[Simulated Medicare allowed amount for facility inpatient and outpatient services ($ millions) (required)]],"")</f>
        <v/>
      </c>
    </row>
    <row r="3666" spans="1:9">
      <c r="A3666" s="332"/>
      <c r="B3666" s="332"/>
      <c r="C3666" s="332"/>
      <c r="D3666" s="332"/>
      <c r="E3666" s="332"/>
      <c r="F3666" s="333"/>
      <c r="G3666" s="334"/>
      <c r="H3666" s="334"/>
      <c r="I3666" s="389" t="str">
        <f>IFERROR(Table2[[#This Row],[Total private allowed amount for facility inpatient and outpatient services ($ millions) (required)]]/Table2[[#This Row],[Simulated Medicare allowed amount for facility inpatient and outpatient services ($ millions) (required)]],"")</f>
        <v/>
      </c>
    </row>
    <row r="3667" spans="1:9">
      <c r="A3667" s="332"/>
      <c r="B3667" s="332"/>
      <c r="C3667" s="332"/>
      <c r="D3667" s="332"/>
      <c r="E3667" s="332"/>
      <c r="F3667" s="333"/>
      <c r="G3667" s="334"/>
      <c r="H3667" s="334"/>
      <c r="I3667" s="389" t="str">
        <f>IFERROR(Table2[[#This Row],[Total private allowed amount for facility inpatient and outpatient services ($ millions) (required)]]/Table2[[#This Row],[Simulated Medicare allowed amount for facility inpatient and outpatient services ($ millions) (required)]],"")</f>
        <v/>
      </c>
    </row>
    <row r="3668" spans="1:9">
      <c r="A3668" s="332"/>
      <c r="B3668" s="332"/>
      <c r="C3668" s="332"/>
      <c r="D3668" s="332"/>
      <c r="E3668" s="332"/>
      <c r="F3668" s="333"/>
      <c r="G3668" s="334"/>
      <c r="H3668" s="334"/>
      <c r="I3668" s="389" t="str">
        <f>IFERROR(Table2[[#This Row],[Total private allowed amount for facility inpatient and outpatient services ($ millions) (required)]]/Table2[[#This Row],[Simulated Medicare allowed amount for facility inpatient and outpatient services ($ millions) (required)]],"")</f>
        <v/>
      </c>
    </row>
    <row r="3669" spans="1:9">
      <c r="A3669" s="332"/>
      <c r="B3669" s="332"/>
      <c r="C3669" s="332"/>
      <c r="D3669" s="332"/>
      <c r="E3669" s="332"/>
      <c r="F3669" s="333"/>
      <c r="G3669" s="334"/>
      <c r="H3669" s="334"/>
      <c r="I3669" s="389" t="str">
        <f>IFERROR(Table2[[#This Row],[Total private allowed amount for facility inpatient and outpatient services ($ millions) (required)]]/Table2[[#This Row],[Simulated Medicare allowed amount for facility inpatient and outpatient services ($ millions) (required)]],"")</f>
        <v/>
      </c>
    </row>
    <row r="3670" spans="1:9">
      <c r="A3670" s="332"/>
      <c r="B3670" s="332"/>
      <c r="C3670" s="332"/>
      <c r="D3670" s="332"/>
      <c r="E3670" s="332"/>
      <c r="F3670" s="333"/>
      <c r="G3670" s="334"/>
      <c r="H3670" s="334"/>
      <c r="I3670" s="389" t="str">
        <f>IFERROR(Table2[[#This Row],[Total private allowed amount for facility inpatient and outpatient services ($ millions) (required)]]/Table2[[#This Row],[Simulated Medicare allowed amount for facility inpatient and outpatient services ($ millions) (required)]],"")</f>
        <v/>
      </c>
    </row>
    <row r="3671" spans="1:9">
      <c r="A3671" s="332"/>
      <c r="B3671" s="332"/>
      <c r="C3671" s="332"/>
      <c r="D3671" s="332"/>
      <c r="E3671" s="332"/>
      <c r="F3671" s="333"/>
      <c r="G3671" s="334"/>
      <c r="H3671" s="334"/>
      <c r="I3671" s="389" t="str">
        <f>IFERROR(Table2[[#This Row],[Total private allowed amount for facility inpatient and outpatient services ($ millions) (required)]]/Table2[[#This Row],[Simulated Medicare allowed amount for facility inpatient and outpatient services ($ millions) (required)]],"")</f>
        <v/>
      </c>
    </row>
    <row r="3672" spans="1:9">
      <c r="A3672" s="332"/>
      <c r="B3672" s="332"/>
      <c r="C3672" s="332"/>
      <c r="D3672" s="332"/>
      <c r="E3672" s="332"/>
      <c r="F3672" s="333"/>
      <c r="G3672" s="334"/>
      <c r="H3672" s="334"/>
      <c r="I3672" s="389" t="str">
        <f>IFERROR(Table2[[#This Row],[Total private allowed amount for facility inpatient and outpatient services ($ millions) (required)]]/Table2[[#This Row],[Simulated Medicare allowed amount for facility inpatient and outpatient services ($ millions) (required)]],"")</f>
        <v/>
      </c>
    </row>
    <row r="3673" spans="1:9">
      <c r="A3673" s="332"/>
      <c r="B3673" s="332"/>
      <c r="C3673" s="332"/>
      <c r="D3673" s="332"/>
      <c r="E3673" s="332"/>
      <c r="F3673" s="333"/>
      <c r="G3673" s="334"/>
      <c r="H3673" s="334"/>
      <c r="I3673" s="389" t="str">
        <f>IFERROR(Table2[[#This Row],[Total private allowed amount for facility inpatient and outpatient services ($ millions) (required)]]/Table2[[#This Row],[Simulated Medicare allowed amount for facility inpatient and outpatient services ($ millions) (required)]],"")</f>
        <v/>
      </c>
    </row>
    <row r="3674" spans="1:9">
      <c r="A3674" s="332"/>
      <c r="B3674" s="332"/>
      <c r="C3674" s="332"/>
      <c r="D3674" s="332"/>
      <c r="E3674" s="332"/>
      <c r="F3674" s="333"/>
      <c r="G3674" s="334"/>
      <c r="H3674" s="334"/>
      <c r="I3674" s="389" t="str">
        <f>IFERROR(Table2[[#This Row],[Total private allowed amount for facility inpatient and outpatient services ($ millions) (required)]]/Table2[[#This Row],[Simulated Medicare allowed amount for facility inpatient and outpatient services ($ millions) (required)]],"")</f>
        <v/>
      </c>
    </row>
    <row r="3675" spans="1:9">
      <c r="A3675" s="332"/>
      <c r="B3675" s="332"/>
      <c r="C3675" s="332"/>
      <c r="D3675" s="332"/>
      <c r="E3675" s="332"/>
      <c r="F3675" s="333"/>
      <c r="G3675" s="334"/>
      <c r="H3675" s="334"/>
      <c r="I3675" s="389" t="str">
        <f>IFERROR(Table2[[#This Row],[Total private allowed amount for facility inpatient and outpatient services ($ millions) (required)]]/Table2[[#This Row],[Simulated Medicare allowed amount for facility inpatient and outpatient services ($ millions) (required)]],"")</f>
        <v/>
      </c>
    </row>
    <row r="3676" spans="1:9">
      <c r="A3676" s="332"/>
      <c r="B3676" s="332"/>
      <c r="C3676" s="332"/>
      <c r="D3676" s="332"/>
      <c r="E3676" s="332"/>
      <c r="F3676" s="333"/>
      <c r="G3676" s="334"/>
      <c r="H3676" s="336"/>
      <c r="I3676" s="389" t="str">
        <f>IFERROR(Table2[[#This Row],[Total private allowed amount for facility inpatient and outpatient services ($ millions) (required)]]/Table2[[#This Row],[Simulated Medicare allowed amount for facility inpatient and outpatient services ($ millions) (required)]],"")</f>
        <v/>
      </c>
    </row>
    <row r="3677" spans="1:9">
      <c r="A3677" s="332"/>
      <c r="B3677" s="332"/>
      <c r="C3677" s="332"/>
      <c r="D3677" s="332"/>
      <c r="E3677" s="332"/>
      <c r="F3677" s="333"/>
      <c r="G3677" s="334"/>
      <c r="H3677" s="334"/>
      <c r="I3677" s="389" t="str">
        <f>IFERROR(Table2[[#This Row],[Total private allowed amount for facility inpatient and outpatient services ($ millions) (required)]]/Table2[[#This Row],[Simulated Medicare allowed amount for facility inpatient and outpatient services ($ millions) (required)]],"")</f>
        <v/>
      </c>
    </row>
    <row r="3678" spans="1:9">
      <c r="A3678" s="332"/>
      <c r="B3678" s="332"/>
      <c r="C3678" s="332"/>
      <c r="D3678" s="332"/>
      <c r="E3678" s="332"/>
      <c r="F3678" s="333"/>
      <c r="G3678" s="334"/>
      <c r="H3678" s="334"/>
      <c r="I3678" s="389" t="str">
        <f>IFERROR(Table2[[#This Row],[Total private allowed amount for facility inpatient and outpatient services ($ millions) (required)]]/Table2[[#This Row],[Simulated Medicare allowed amount for facility inpatient and outpatient services ($ millions) (required)]],"")</f>
        <v/>
      </c>
    </row>
    <row r="3679" spans="1:9">
      <c r="A3679" s="332"/>
      <c r="B3679" s="332"/>
      <c r="C3679" s="332"/>
      <c r="D3679" s="332"/>
      <c r="E3679" s="332"/>
      <c r="F3679" s="333"/>
      <c r="G3679" s="334"/>
      <c r="H3679" s="334"/>
      <c r="I3679" s="389" t="str">
        <f>IFERROR(Table2[[#This Row],[Total private allowed amount for facility inpatient and outpatient services ($ millions) (required)]]/Table2[[#This Row],[Simulated Medicare allowed amount for facility inpatient and outpatient services ($ millions) (required)]],"")</f>
        <v/>
      </c>
    </row>
    <row r="3680" spans="1:9">
      <c r="A3680" s="332"/>
      <c r="B3680" s="332"/>
      <c r="C3680" s="332"/>
      <c r="D3680" s="332"/>
      <c r="E3680" s="332"/>
      <c r="F3680" s="333"/>
      <c r="G3680" s="334"/>
      <c r="H3680" s="334"/>
      <c r="I3680" s="389" t="str">
        <f>IFERROR(Table2[[#This Row],[Total private allowed amount for facility inpatient and outpatient services ($ millions) (required)]]/Table2[[#This Row],[Simulated Medicare allowed amount for facility inpatient and outpatient services ($ millions) (required)]],"")</f>
        <v/>
      </c>
    </row>
    <row r="3681" spans="1:9">
      <c r="A3681" s="332"/>
      <c r="B3681" s="332"/>
      <c r="C3681" s="332"/>
      <c r="D3681" s="332"/>
      <c r="E3681" s="332"/>
      <c r="F3681" s="333"/>
      <c r="G3681" s="334"/>
      <c r="H3681" s="336"/>
      <c r="I3681" s="389" t="str">
        <f>IFERROR(Table2[[#This Row],[Total private allowed amount for facility inpatient and outpatient services ($ millions) (required)]]/Table2[[#This Row],[Simulated Medicare allowed amount for facility inpatient and outpatient services ($ millions) (required)]],"")</f>
        <v/>
      </c>
    </row>
    <row r="3682" spans="1:9" hidden="1">
      <c r="A3682" s="50">
        <v>461300</v>
      </c>
      <c r="B3682" s="50" t="s">
        <v>2495</v>
      </c>
      <c r="C3682" s="50" t="s">
        <v>2496</v>
      </c>
      <c r="D3682" s="50" t="s">
        <v>2497</v>
      </c>
      <c r="E3682" s="50" t="s">
        <v>681</v>
      </c>
      <c r="F3682" s="51" t="s">
        <v>74</v>
      </c>
      <c r="G3682" s="53">
        <v>5.0199999999999996</v>
      </c>
      <c r="H3682" s="53">
        <v>3.09</v>
      </c>
      <c r="I368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1.6245954692556634</v>
      </c>
    </row>
    <row r="3683" spans="1:9" hidden="1">
      <c r="A3683" s="50">
        <v>461301</v>
      </c>
      <c r="B3683" s="50" t="s">
        <v>2498</v>
      </c>
      <c r="C3683" s="50" t="s">
        <v>2499</v>
      </c>
      <c r="D3683" s="50" t="s">
        <v>2497</v>
      </c>
      <c r="E3683" s="50" t="s">
        <v>681</v>
      </c>
      <c r="F3683" s="51" t="s">
        <v>74</v>
      </c>
      <c r="G3683" s="53">
        <v>2.57</v>
      </c>
      <c r="H3683" s="53">
        <v>2.13</v>
      </c>
      <c r="I368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1.2065727699530517</v>
      </c>
    </row>
    <row r="3684" spans="1:9" hidden="1">
      <c r="A3684" s="50">
        <v>461302</v>
      </c>
      <c r="B3684" s="50" t="s">
        <v>2500</v>
      </c>
      <c r="C3684" s="50" t="s">
        <v>2501</v>
      </c>
      <c r="D3684" s="50" t="s">
        <v>2497</v>
      </c>
      <c r="E3684" s="50" t="s">
        <v>253</v>
      </c>
      <c r="F3684" s="51" t="s">
        <v>74</v>
      </c>
      <c r="G3684" s="53">
        <v>17.04</v>
      </c>
      <c r="H3684" s="53">
        <v>9.67</v>
      </c>
      <c r="I368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1.7621509824198551</v>
      </c>
    </row>
    <row r="3685" spans="1:9" hidden="1">
      <c r="A3685" s="50">
        <v>461303</v>
      </c>
      <c r="B3685" s="50" t="s">
        <v>2502</v>
      </c>
      <c r="C3685" s="50" t="s">
        <v>966</v>
      </c>
      <c r="D3685" s="50" t="s">
        <v>2497</v>
      </c>
      <c r="E3685" s="50" t="s">
        <v>681</v>
      </c>
      <c r="F3685" s="51" t="s">
        <v>74</v>
      </c>
      <c r="G3685" s="53">
        <v>16.48</v>
      </c>
      <c r="H3685" s="53">
        <v>7.95</v>
      </c>
      <c r="I368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2.0729559748427673</v>
      </c>
    </row>
    <row r="3686" spans="1:9" hidden="1">
      <c r="A3686" s="50">
        <v>461304</v>
      </c>
      <c r="B3686" s="50" t="s">
        <v>2503</v>
      </c>
      <c r="C3686" s="50" t="s">
        <v>2504</v>
      </c>
      <c r="D3686" s="50" t="s">
        <v>2497</v>
      </c>
      <c r="E3686" s="50" t="s">
        <v>253</v>
      </c>
      <c r="F3686" s="51" t="s">
        <v>74</v>
      </c>
      <c r="G3686" s="53">
        <v>23.12</v>
      </c>
      <c r="H3686" s="53">
        <v>12.35</v>
      </c>
      <c r="I368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1.8720647773279353</v>
      </c>
    </row>
    <row r="3687" spans="1:9" hidden="1">
      <c r="A3687" s="50">
        <v>461305</v>
      </c>
      <c r="B3687" s="50" t="s">
        <v>2505</v>
      </c>
      <c r="C3687" s="50" t="s">
        <v>2506</v>
      </c>
      <c r="D3687" s="50" t="s">
        <v>2497</v>
      </c>
      <c r="E3687" s="50" t="s">
        <v>253</v>
      </c>
      <c r="F3687" s="51" t="s">
        <v>74</v>
      </c>
      <c r="G3687" s="52" t="s">
        <v>254</v>
      </c>
      <c r="H3687" s="52" t="s">
        <v>254</v>
      </c>
      <c r="I36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88" spans="1:9" hidden="1">
      <c r="A3688" s="50">
        <v>461306</v>
      </c>
      <c r="B3688" s="50" t="s">
        <v>505</v>
      </c>
      <c r="C3688" s="50" t="s">
        <v>506</v>
      </c>
      <c r="D3688" s="50" t="s">
        <v>2497</v>
      </c>
      <c r="E3688" s="50" t="s">
        <v>253</v>
      </c>
      <c r="F3688" s="51" t="s">
        <v>74</v>
      </c>
      <c r="G3688" s="53">
        <v>3.16</v>
      </c>
      <c r="H3688" s="53">
        <v>2.2599999999999998</v>
      </c>
      <c r="I368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1.3982300884955754</v>
      </c>
    </row>
    <row r="3689" spans="1:9" hidden="1">
      <c r="A3689" s="50">
        <v>461307</v>
      </c>
      <c r="B3689" s="50" t="s">
        <v>2507</v>
      </c>
      <c r="C3689" s="50" t="s">
        <v>2508</v>
      </c>
      <c r="D3689" s="50" t="s">
        <v>2497</v>
      </c>
      <c r="E3689" s="50" t="s">
        <v>681</v>
      </c>
      <c r="F3689" s="51" t="s">
        <v>74</v>
      </c>
      <c r="G3689" s="53">
        <v>35.64</v>
      </c>
      <c r="H3689" s="53">
        <v>18.940000000000001</v>
      </c>
      <c r="I368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1.8817317845828931</v>
      </c>
    </row>
    <row r="3690" spans="1:9" hidden="1">
      <c r="A3690" s="50">
        <v>461308</v>
      </c>
      <c r="B3690" s="50" t="s">
        <v>2509</v>
      </c>
      <c r="C3690" s="50" t="s">
        <v>690</v>
      </c>
      <c r="D3690" s="50" t="s">
        <v>2497</v>
      </c>
      <c r="E3690" s="50" t="s">
        <v>253</v>
      </c>
      <c r="F3690" s="51" t="s">
        <v>74</v>
      </c>
      <c r="G3690" s="53">
        <v>6.82</v>
      </c>
      <c r="H3690" s="53">
        <v>3.95</v>
      </c>
      <c r="I369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1.7265822784810128</v>
      </c>
    </row>
    <row r="3691" spans="1:9" hidden="1">
      <c r="A3691" s="50">
        <v>461309</v>
      </c>
      <c r="B3691" s="50" t="s">
        <v>2510</v>
      </c>
      <c r="C3691" s="50" t="s">
        <v>2511</v>
      </c>
      <c r="D3691" s="50" t="s">
        <v>2497</v>
      </c>
      <c r="E3691" s="50" t="s">
        <v>253</v>
      </c>
      <c r="F3691" s="51" t="s">
        <v>74</v>
      </c>
      <c r="G3691" s="53">
        <v>2.64</v>
      </c>
      <c r="H3691" s="54">
        <v>2.2000000000000002</v>
      </c>
      <c r="I369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v>
      </c>
    </row>
    <row r="3692" spans="1:9" hidden="1">
      <c r="A3692" s="50">
        <v>461310</v>
      </c>
      <c r="B3692" s="50" t="s">
        <v>2173</v>
      </c>
      <c r="C3692" s="50" t="s">
        <v>2512</v>
      </c>
      <c r="D3692" s="50" t="s">
        <v>2497</v>
      </c>
      <c r="E3692" s="50" t="s">
        <v>253</v>
      </c>
      <c r="F3692" s="51" t="s">
        <v>74</v>
      </c>
      <c r="G3692" s="54">
        <v>1.2</v>
      </c>
      <c r="H3692" s="53">
        <v>1.03</v>
      </c>
      <c r="I369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1.1650485436893203</v>
      </c>
    </row>
    <row r="3693" spans="1:9" hidden="1">
      <c r="A3693" s="50">
        <v>461333</v>
      </c>
      <c r="B3693" s="50" t="s">
        <v>2513</v>
      </c>
      <c r="C3693" s="50" t="s">
        <v>2514</v>
      </c>
      <c r="D3693" s="50" t="s">
        <v>2497</v>
      </c>
      <c r="E3693" s="50" t="s">
        <v>681</v>
      </c>
      <c r="F3693" s="51" t="s">
        <v>74</v>
      </c>
      <c r="G3693" s="53">
        <v>5.87</v>
      </c>
      <c r="H3693" s="53">
        <v>3.17</v>
      </c>
      <c r="I369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1.8517350157728707</v>
      </c>
    </row>
    <row r="3694" spans="1:9" hidden="1">
      <c r="A3694" s="50">
        <v>461335</v>
      </c>
      <c r="B3694" s="50" t="s">
        <v>2515</v>
      </c>
      <c r="C3694" s="50" t="s">
        <v>2136</v>
      </c>
      <c r="D3694" s="50" t="s">
        <v>2497</v>
      </c>
      <c r="E3694" s="50" t="s">
        <v>253</v>
      </c>
      <c r="F3694" s="51" t="s">
        <v>74</v>
      </c>
      <c r="G3694" s="52" t="s">
        <v>254</v>
      </c>
      <c r="H3694" s="52" t="s">
        <v>254</v>
      </c>
      <c r="I369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695" spans="1:9">
      <c r="A3695" s="332"/>
      <c r="B3695" s="332"/>
      <c r="C3695" s="332"/>
      <c r="D3695" s="332"/>
      <c r="E3695" s="332"/>
      <c r="F3695" s="333"/>
      <c r="G3695" s="334"/>
      <c r="H3695" s="334"/>
      <c r="I3695" s="389" t="str">
        <f>IFERROR(Table2[[#This Row],[Total private allowed amount for facility inpatient and outpatient services ($ millions) (required)]]/Table2[[#This Row],[Simulated Medicare allowed amount for facility inpatient and outpatient services ($ millions) (required)]],"")</f>
        <v/>
      </c>
    </row>
    <row r="3696" spans="1:9">
      <c r="A3696" s="332"/>
      <c r="B3696" s="332"/>
      <c r="C3696" s="332"/>
      <c r="D3696" s="332"/>
      <c r="E3696" s="332"/>
      <c r="F3696" s="333"/>
      <c r="G3696" s="335"/>
      <c r="H3696" s="334"/>
      <c r="I3696" s="389" t="str">
        <f>IFERROR(Table2[[#This Row],[Total private allowed amount for facility inpatient and outpatient services ($ millions) (required)]]/Table2[[#This Row],[Simulated Medicare allowed amount for facility inpatient and outpatient services ($ millions) (required)]],"")</f>
        <v/>
      </c>
    </row>
    <row r="3697" spans="1:9">
      <c r="A3697" s="332"/>
      <c r="B3697" s="332"/>
      <c r="C3697" s="332"/>
      <c r="D3697" s="332"/>
      <c r="E3697" s="332"/>
      <c r="F3697" s="333"/>
      <c r="G3697" s="334"/>
      <c r="H3697" s="334"/>
      <c r="I3697" s="389" t="str">
        <f>IFERROR(Table2[[#This Row],[Total private allowed amount for facility inpatient and outpatient services ($ millions) (required)]]/Table2[[#This Row],[Simulated Medicare allowed amount for facility inpatient and outpatient services ($ millions) (required)]],"")</f>
        <v/>
      </c>
    </row>
    <row r="3698" spans="1:9">
      <c r="A3698" s="332"/>
      <c r="B3698" s="332"/>
      <c r="C3698" s="332"/>
      <c r="D3698" s="332"/>
      <c r="E3698" s="332"/>
      <c r="F3698" s="333"/>
      <c r="G3698" s="335"/>
      <c r="H3698" s="334"/>
      <c r="I3698" s="389" t="str">
        <f>IFERROR(Table2[[#This Row],[Total private allowed amount for facility inpatient and outpatient services ($ millions) (required)]]/Table2[[#This Row],[Simulated Medicare allowed amount for facility inpatient and outpatient services ($ millions) (required)]],"")</f>
        <v/>
      </c>
    </row>
    <row r="3699" spans="1:9">
      <c r="A3699" s="332"/>
      <c r="B3699" s="332"/>
      <c r="C3699" s="332"/>
      <c r="D3699" s="332"/>
      <c r="E3699" s="332"/>
      <c r="F3699" s="333"/>
      <c r="G3699" s="335"/>
      <c r="H3699" s="334"/>
      <c r="I3699" s="389" t="str">
        <f>IFERROR(Table2[[#This Row],[Total private allowed amount for facility inpatient and outpatient services ($ millions) (required)]]/Table2[[#This Row],[Simulated Medicare allowed amount for facility inpatient and outpatient services ($ millions) (required)]],"")</f>
        <v/>
      </c>
    </row>
    <row r="3700" spans="1:9">
      <c r="A3700" s="332"/>
      <c r="B3700" s="332"/>
      <c r="C3700" s="332"/>
      <c r="D3700" s="332"/>
      <c r="E3700" s="332"/>
      <c r="F3700" s="333"/>
      <c r="G3700" s="334"/>
      <c r="H3700" s="334"/>
      <c r="I3700" s="389" t="str">
        <f>IFERROR(Table2[[#This Row],[Total private allowed amount for facility inpatient and outpatient services ($ millions) (required)]]/Table2[[#This Row],[Simulated Medicare allowed amount for facility inpatient and outpatient services ($ millions) (required)]],"")</f>
        <v/>
      </c>
    </row>
    <row r="3701" spans="1:9" hidden="1">
      <c r="A3701" s="50">
        <v>471300</v>
      </c>
      <c r="B3701" s="50" t="s">
        <v>2516</v>
      </c>
      <c r="C3701" s="50" t="s">
        <v>2517</v>
      </c>
      <c r="D3701" s="50" t="s">
        <v>2518</v>
      </c>
      <c r="E3701" s="50" t="s">
        <v>253</v>
      </c>
      <c r="F3701" s="51" t="s">
        <v>74</v>
      </c>
      <c r="G3701" s="52" t="s">
        <v>254</v>
      </c>
      <c r="H3701" s="52" t="s">
        <v>254</v>
      </c>
      <c r="I370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702" spans="1:9" hidden="1">
      <c r="A3702" s="50">
        <v>471301</v>
      </c>
      <c r="B3702" s="50" t="s">
        <v>2519</v>
      </c>
      <c r="C3702" s="50" t="s">
        <v>2520</v>
      </c>
      <c r="D3702" s="50" t="s">
        <v>2518</v>
      </c>
      <c r="E3702" s="50" t="s">
        <v>2521</v>
      </c>
      <c r="F3702" s="51" t="s">
        <v>74</v>
      </c>
      <c r="G3702" s="54">
        <v>19.7</v>
      </c>
      <c r="H3702" s="53">
        <v>9.8800000000000008</v>
      </c>
      <c r="I370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1.9939271255060727</v>
      </c>
    </row>
    <row r="3703" spans="1:9" hidden="1">
      <c r="A3703" s="50">
        <v>471302</v>
      </c>
      <c r="B3703" s="50" t="s">
        <v>2522</v>
      </c>
      <c r="C3703" s="50" t="s">
        <v>1945</v>
      </c>
      <c r="D3703" s="50" t="s">
        <v>2518</v>
      </c>
      <c r="E3703" s="50" t="s">
        <v>1865</v>
      </c>
      <c r="F3703" s="51" t="s">
        <v>74</v>
      </c>
      <c r="G3703" s="53">
        <v>11.77</v>
      </c>
      <c r="H3703" s="53">
        <v>5.78</v>
      </c>
      <c r="I370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2.0363321799307958</v>
      </c>
    </row>
    <row r="3704" spans="1:9" hidden="1">
      <c r="A3704" s="50">
        <v>471303</v>
      </c>
      <c r="B3704" s="50" t="s">
        <v>2523</v>
      </c>
      <c r="C3704" s="50" t="s">
        <v>2524</v>
      </c>
      <c r="D3704" s="50" t="s">
        <v>2518</v>
      </c>
      <c r="E3704" s="50" t="s">
        <v>1865</v>
      </c>
      <c r="F3704" s="51" t="s">
        <v>74</v>
      </c>
      <c r="G3704" s="53">
        <v>34.380000000000003</v>
      </c>
      <c r="H3704" s="53">
        <v>18.48</v>
      </c>
      <c r="I370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1.8603896103896105</v>
      </c>
    </row>
    <row r="3705" spans="1:9" hidden="1">
      <c r="A3705" s="50">
        <v>471304</v>
      </c>
      <c r="B3705" s="50" t="s">
        <v>2525</v>
      </c>
      <c r="C3705" s="50" t="s">
        <v>2195</v>
      </c>
      <c r="D3705" s="50" t="s">
        <v>2518</v>
      </c>
      <c r="E3705" s="50" t="s">
        <v>2526</v>
      </c>
      <c r="F3705" s="51" t="s">
        <v>74</v>
      </c>
      <c r="G3705" s="54">
        <v>34.5</v>
      </c>
      <c r="H3705" s="53">
        <v>11.91</v>
      </c>
      <c r="I370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2.8967254408060454</v>
      </c>
    </row>
    <row r="3706" spans="1:9" hidden="1">
      <c r="A3706" s="50">
        <v>471305</v>
      </c>
      <c r="B3706" s="50" t="s">
        <v>2527</v>
      </c>
      <c r="C3706" s="50" t="s">
        <v>2528</v>
      </c>
      <c r="D3706" s="50" t="s">
        <v>2518</v>
      </c>
      <c r="E3706" s="50" t="s">
        <v>253</v>
      </c>
      <c r="F3706" s="51" t="s">
        <v>74</v>
      </c>
      <c r="G3706" s="54">
        <v>36.799999999999997</v>
      </c>
      <c r="H3706" s="53">
        <v>26.31</v>
      </c>
      <c r="I370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1.3987077156974534</v>
      </c>
    </row>
    <row r="3707" spans="1:9" hidden="1">
      <c r="A3707" s="50">
        <v>471306</v>
      </c>
      <c r="B3707" s="50" t="s">
        <v>2529</v>
      </c>
      <c r="C3707" s="50" t="s">
        <v>487</v>
      </c>
      <c r="D3707" s="50" t="s">
        <v>2518</v>
      </c>
      <c r="E3707" s="50" t="s">
        <v>253</v>
      </c>
      <c r="F3707" s="51" t="s">
        <v>74</v>
      </c>
      <c r="G3707" s="53">
        <v>12.69</v>
      </c>
      <c r="H3707" s="54">
        <v>8.1999999999999993</v>
      </c>
      <c r="I370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1.5475609756097561</v>
      </c>
    </row>
    <row r="3708" spans="1:9" hidden="1">
      <c r="A3708" s="50">
        <v>471307</v>
      </c>
      <c r="B3708" s="50" t="s">
        <v>2530</v>
      </c>
      <c r="C3708" s="50" t="s">
        <v>2531</v>
      </c>
      <c r="D3708" s="50" t="s">
        <v>2518</v>
      </c>
      <c r="E3708" s="50" t="s">
        <v>1908</v>
      </c>
      <c r="F3708" s="51" t="s">
        <v>74</v>
      </c>
      <c r="G3708" s="53">
        <v>32.53</v>
      </c>
      <c r="H3708" s="52">
        <v>20</v>
      </c>
      <c r="I370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1.6265000000000001</v>
      </c>
    </row>
    <row r="3709" spans="1:9">
      <c r="A3709" s="332"/>
      <c r="B3709" s="332"/>
      <c r="C3709" s="332"/>
      <c r="D3709" s="332"/>
      <c r="E3709" s="332"/>
      <c r="F3709" s="333"/>
      <c r="G3709" s="334"/>
      <c r="H3709" s="334"/>
      <c r="I3709" s="389" t="str">
        <f>IFERROR(Table2[[#This Row],[Total private allowed amount for facility inpatient and outpatient services ($ millions) (required)]]/Table2[[#This Row],[Simulated Medicare allowed amount for facility inpatient and outpatient services ($ millions) (required)]],"")</f>
        <v/>
      </c>
    </row>
    <row r="3710" spans="1:9">
      <c r="A3710" s="332"/>
      <c r="B3710" s="332"/>
      <c r="C3710" s="332"/>
      <c r="D3710" s="332"/>
      <c r="E3710" s="332"/>
      <c r="F3710" s="333"/>
      <c r="G3710" s="334"/>
      <c r="H3710" s="334"/>
      <c r="I3710" s="389" t="str">
        <f>IFERROR(Table2[[#This Row],[Total private allowed amount for facility inpatient and outpatient services ($ millions) (required)]]/Table2[[#This Row],[Simulated Medicare allowed amount for facility inpatient and outpatient services ($ millions) (required)]],"")</f>
        <v/>
      </c>
    </row>
    <row r="3711" spans="1:9">
      <c r="A3711" s="332"/>
      <c r="B3711" s="332"/>
      <c r="C3711" s="332"/>
      <c r="D3711" s="332"/>
      <c r="E3711" s="332"/>
      <c r="F3711" s="333"/>
      <c r="G3711" s="334"/>
      <c r="H3711" s="334"/>
      <c r="I3711" s="389" t="str">
        <f>IFERROR(Table2[[#This Row],[Total private allowed amount for facility inpatient and outpatient services ($ millions) (required)]]/Table2[[#This Row],[Simulated Medicare allowed amount for facility inpatient and outpatient services ($ millions) (required)]],"")</f>
        <v/>
      </c>
    </row>
    <row r="3712" spans="1:9">
      <c r="A3712" s="332"/>
      <c r="B3712" s="332"/>
      <c r="C3712" s="332"/>
      <c r="D3712" s="332"/>
      <c r="E3712" s="332"/>
      <c r="F3712" s="333"/>
      <c r="G3712" s="334"/>
      <c r="H3712" s="334"/>
      <c r="I3712" s="389" t="str">
        <f>IFERROR(Table2[[#This Row],[Total private allowed amount for facility inpatient and outpatient services ($ millions) (required)]]/Table2[[#This Row],[Simulated Medicare allowed amount for facility inpatient and outpatient services ($ millions) (required)]],"")</f>
        <v/>
      </c>
    </row>
    <row r="3713" spans="1:9">
      <c r="A3713" s="332"/>
      <c r="B3713" s="332"/>
      <c r="C3713" s="332"/>
      <c r="D3713" s="332"/>
      <c r="E3713" s="332"/>
      <c r="F3713" s="333"/>
      <c r="G3713" s="334"/>
      <c r="H3713" s="334"/>
      <c r="I3713" s="389" t="str">
        <f>IFERROR(Table2[[#This Row],[Total private allowed amount for facility inpatient and outpatient services ($ millions) (required)]]/Table2[[#This Row],[Simulated Medicare allowed amount for facility inpatient and outpatient services ($ millions) (required)]],"")</f>
        <v/>
      </c>
    </row>
    <row r="3714" spans="1:9">
      <c r="A3714" s="332"/>
      <c r="B3714" s="332"/>
      <c r="C3714" s="332"/>
      <c r="D3714" s="332"/>
      <c r="E3714" s="332"/>
      <c r="F3714" s="333"/>
      <c r="G3714" s="334"/>
      <c r="H3714" s="334"/>
      <c r="I3714" s="389" t="str">
        <f>IFERROR(Table2[[#This Row],[Total private allowed amount for facility inpatient and outpatient services ($ millions) (required)]]/Table2[[#This Row],[Simulated Medicare allowed amount for facility inpatient and outpatient services ($ millions) (required)]],"")</f>
        <v/>
      </c>
    </row>
    <row r="3715" spans="1:9">
      <c r="A3715" s="332"/>
      <c r="B3715" s="332"/>
      <c r="C3715" s="332"/>
      <c r="D3715" s="332"/>
      <c r="E3715" s="332"/>
      <c r="F3715" s="333"/>
      <c r="G3715" s="334"/>
      <c r="H3715" s="334"/>
      <c r="I3715" s="389" t="str">
        <f>IFERROR(Table2[[#This Row],[Total private allowed amount for facility inpatient and outpatient services ($ millions) (required)]]/Table2[[#This Row],[Simulated Medicare allowed amount for facility inpatient and outpatient services ($ millions) (required)]],"")</f>
        <v/>
      </c>
    </row>
    <row r="3716" spans="1:9">
      <c r="A3716" s="332"/>
      <c r="B3716" s="332"/>
      <c r="C3716" s="332"/>
      <c r="D3716" s="332"/>
      <c r="E3716" s="332"/>
      <c r="F3716" s="333"/>
      <c r="G3716" s="334"/>
      <c r="H3716" s="334"/>
      <c r="I3716" s="389" t="str">
        <f>IFERROR(Table2[[#This Row],[Total private allowed amount for facility inpatient and outpatient services ($ millions) (required)]]/Table2[[#This Row],[Simulated Medicare allowed amount for facility inpatient and outpatient services ($ millions) (required)]],"")</f>
        <v/>
      </c>
    </row>
    <row r="3717" spans="1:9">
      <c r="A3717" s="332"/>
      <c r="B3717" s="332"/>
      <c r="C3717" s="332"/>
      <c r="D3717" s="332"/>
      <c r="E3717" s="332"/>
      <c r="F3717" s="333"/>
      <c r="G3717" s="334"/>
      <c r="H3717" s="335"/>
      <c r="I3717" s="389" t="str">
        <f>IFERROR(Table2[[#This Row],[Total private allowed amount for facility inpatient and outpatient services ($ millions) (required)]]/Table2[[#This Row],[Simulated Medicare allowed amount for facility inpatient and outpatient services ($ millions) (required)]],"")</f>
        <v/>
      </c>
    </row>
    <row r="3718" spans="1:9">
      <c r="A3718" s="332"/>
      <c r="B3718" s="332"/>
      <c r="C3718" s="332"/>
      <c r="D3718" s="332"/>
      <c r="E3718" s="332"/>
      <c r="F3718" s="333"/>
      <c r="G3718" s="334"/>
      <c r="H3718" s="334"/>
      <c r="I3718" s="389" t="str">
        <f>IFERROR(Table2[[#This Row],[Total private allowed amount for facility inpatient and outpatient services ($ millions) (required)]]/Table2[[#This Row],[Simulated Medicare allowed amount for facility inpatient and outpatient services ($ millions) (required)]],"")</f>
        <v/>
      </c>
    </row>
    <row r="3719" spans="1:9">
      <c r="A3719" s="332"/>
      <c r="B3719" s="332"/>
      <c r="C3719" s="332"/>
      <c r="D3719" s="332"/>
      <c r="E3719" s="332"/>
      <c r="F3719" s="333"/>
      <c r="G3719" s="334"/>
      <c r="H3719" s="334"/>
      <c r="I3719" s="389" t="str">
        <f>IFERROR(Table2[[#This Row],[Total private allowed amount for facility inpatient and outpatient services ($ millions) (required)]]/Table2[[#This Row],[Simulated Medicare allowed amount for facility inpatient and outpatient services ($ millions) (required)]],"")</f>
        <v/>
      </c>
    </row>
    <row r="3720" spans="1:9">
      <c r="A3720" s="332"/>
      <c r="B3720" s="332"/>
      <c r="C3720" s="332"/>
      <c r="D3720" s="332"/>
      <c r="E3720" s="332"/>
      <c r="F3720" s="333"/>
      <c r="G3720" s="334"/>
      <c r="H3720" s="334"/>
      <c r="I3720" s="389" t="str">
        <f>IFERROR(Table2[[#This Row],[Total private allowed amount for facility inpatient and outpatient services ($ millions) (required)]]/Table2[[#This Row],[Simulated Medicare allowed amount for facility inpatient and outpatient services ($ millions) (required)]],"")</f>
        <v/>
      </c>
    </row>
    <row r="3721" spans="1:9">
      <c r="A3721" s="332"/>
      <c r="B3721" s="332"/>
      <c r="C3721" s="332"/>
      <c r="D3721" s="332"/>
      <c r="E3721" s="332"/>
      <c r="F3721" s="333"/>
      <c r="G3721" s="334"/>
      <c r="H3721" s="334"/>
      <c r="I3721" s="389" t="str">
        <f>IFERROR(Table2[[#This Row],[Total private allowed amount for facility inpatient and outpatient services ($ millions) (required)]]/Table2[[#This Row],[Simulated Medicare allowed amount for facility inpatient and outpatient services ($ millions) (required)]],"")</f>
        <v/>
      </c>
    </row>
    <row r="3722" spans="1:9">
      <c r="A3722" s="332"/>
      <c r="B3722" s="332"/>
      <c r="C3722" s="332"/>
      <c r="D3722" s="332"/>
      <c r="E3722" s="332"/>
      <c r="F3722" s="333"/>
      <c r="G3722" s="334"/>
      <c r="H3722" s="334"/>
      <c r="I3722" s="389" t="str">
        <f>IFERROR(Table2[[#This Row],[Total private allowed amount for facility inpatient and outpatient services ($ millions) (required)]]/Table2[[#This Row],[Simulated Medicare allowed amount for facility inpatient and outpatient services ($ millions) (required)]],"")</f>
        <v/>
      </c>
    </row>
    <row r="3723" spans="1:9">
      <c r="A3723" s="332"/>
      <c r="B3723" s="332"/>
      <c r="C3723" s="332"/>
      <c r="D3723" s="332"/>
      <c r="E3723" s="332"/>
      <c r="F3723" s="333"/>
      <c r="G3723" s="334"/>
      <c r="H3723" s="334"/>
      <c r="I3723" s="389" t="str">
        <f>IFERROR(Table2[[#This Row],[Total private allowed amount for facility inpatient and outpatient services ($ millions) (required)]]/Table2[[#This Row],[Simulated Medicare allowed amount for facility inpatient and outpatient services ($ millions) (required)]],"")</f>
        <v/>
      </c>
    </row>
    <row r="3724" spans="1:9">
      <c r="A3724" s="332"/>
      <c r="B3724" s="332"/>
      <c r="C3724" s="332"/>
      <c r="D3724" s="332"/>
      <c r="E3724" s="332"/>
      <c r="F3724" s="333"/>
      <c r="G3724" s="334"/>
      <c r="H3724" s="334"/>
      <c r="I3724" s="389" t="str">
        <f>IFERROR(Table2[[#This Row],[Total private allowed amount for facility inpatient and outpatient services ($ millions) (required)]]/Table2[[#This Row],[Simulated Medicare allowed amount for facility inpatient and outpatient services ($ millions) (required)]],"")</f>
        <v/>
      </c>
    </row>
    <row r="3725" spans="1:9">
      <c r="A3725" s="332"/>
      <c r="B3725" s="332"/>
      <c r="C3725" s="332"/>
      <c r="D3725" s="332"/>
      <c r="E3725" s="332"/>
      <c r="F3725" s="333"/>
      <c r="G3725" s="334"/>
      <c r="H3725" s="334"/>
      <c r="I3725" s="389" t="str">
        <f>IFERROR(Table2[[#This Row],[Total private allowed amount for facility inpatient and outpatient services ($ millions) (required)]]/Table2[[#This Row],[Simulated Medicare allowed amount for facility inpatient and outpatient services ($ millions) (required)]],"")</f>
        <v/>
      </c>
    </row>
    <row r="3726" spans="1:9">
      <c r="A3726" s="332"/>
      <c r="B3726" s="332"/>
      <c r="C3726" s="332"/>
      <c r="D3726" s="332"/>
      <c r="E3726" s="332"/>
      <c r="F3726" s="333"/>
      <c r="G3726" s="335"/>
      <c r="H3726" s="334"/>
      <c r="I3726" s="389" t="str">
        <f>IFERROR(Table2[[#This Row],[Total private allowed amount for facility inpatient and outpatient services ($ millions) (required)]]/Table2[[#This Row],[Simulated Medicare allowed amount for facility inpatient and outpatient services ($ millions) (required)]],"")</f>
        <v/>
      </c>
    </row>
    <row r="3727" spans="1:9">
      <c r="A3727" s="332"/>
      <c r="B3727" s="332"/>
      <c r="C3727" s="332"/>
      <c r="D3727" s="332"/>
      <c r="E3727" s="332"/>
      <c r="F3727" s="333"/>
      <c r="G3727" s="335"/>
      <c r="H3727" s="334"/>
      <c r="I3727" s="389" t="str">
        <f>IFERROR(Table2[[#This Row],[Total private allowed amount for facility inpatient and outpatient services ($ millions) (required)]]/Table2[[#This Row],[Simulated Medicare allowed amount for facility inpatient and outpatient services ($ millions) (required)]],"")</f>
        <v/>
      </c>
    </row>
    <row r="3728" spans="1:9">
      <c r="A3728" s="332"/>
      <c r="B3728" s="332"/>
      <c r="C3728" s="332"/>
      <c r="D3728" s="332"/>
      <c r="E3728" s="332"/>
      <c r="F3728" s="333"/>
      <c r="G3728" s="334"/>
      <c r="H3728" s="334"/>
      <c r="I3728" s="389" t="str">
        <f>IFERROR(Table2[[#This Row],[Total private allowed amount for facility inpatient and outpatient services ($ millions) (required)]]/Table2[[#This Row],[Simulated Medicare allowed amount for facility inpatient and outpatient services ($ millions) (required)]],"")</f>
        <v/>
      </c>
    </row>
    <row r="3729" spans="1:9">
      <c r="A3729" s="332"/>
      <c r="B3729" s="332"/>
      <c r="C3729" s="332"/>
      <c r="D3729" s="332"/>
      <c r="E3729" s="332"/>
      <c r="F3729" s="333"/>
      <c r="G3729" s="334"/>
      <c r="H3729" s="334"/>
      <c r="I3729" s="389" t="str">
        <f>IFERROR(Table2[[#This Row],[Total private allowed amount for facility inpatient and outpatient services ($ millions) (required)]]/Table2[[#This Row],[Simulated Medicare allowed amount for facility inpatient and outpatient services ($ millions) (required)]],"")</f>
        <v/>
      </c>
    </row>
    <row r="3730" spans="1:9">
      <c r="A3730" s="332"/>
      <c r="B3730" s="332"/>
      <c r="C3730" s="332"/>
      <c r="D3730" s="332"/>
      <c r="E3730" s="332"/>
      <c r="F3730" s="333"/>
      <c r="G3730" s="334"/>
      <c r="H3730" s="335"/>
      <c r="I3730" s="389" t="str">
        <f>IFERROR(Table2[[#This Row],[Total private allowed amount for facility inpatient and outpatient services ($ millions) (required)]]/Table2[[#This Row],[Simulated Medicare allowed amount for facility inpatient and outpatient services ($ millions) (required)]],"")</f>
        <v/>
      </c>
    </row>
    <row r="3731" spans="1:9">
      <c r="A3731" s="332"/>
      <c r="B3731" s="332"/>
      <c r="C3731" s="332"/>
      <c r="D3731" s="332"/>
      <c r="E3731" s="332"/>
      <c r="F3731" s="333"/>
      <c r="G3731" s="335"/>
      <c r="H3731" s="334"/>
      <c r="I3731" s="389" t="str">
        <f>IFERROR(Table2[[#This Row],[Total private allowed amount for facility inpatient and outpatient services ($ millions) (required)]]/Table2[[#This Row],[Simulated Medicare allowed amount for facility inpatient and outpatient services ($ millions) (required)]],"")</f>
        <v/>
      </c>
    </row>
    <row r="3732" spans="1:9">
      <c r="A3732" s="332"/>
      <c r="B3732" s="332"/>
      <c r="C3732" s="332"/>
      <c r="D3732" s="332"/>
      <c r="E3732" s="332"/>
      <c r="F3732" s="333"/>
      <c r="G3732" s="334"/>
      <c r="H3732" s="334"/>
      <c r="I3732" s="389" t="str">
        <f>IFERROR(Table2[[#This Row],[Total private allowed amount for facility inpatient and outpatient services ($ millions) (required)]]/Table2[[#This Row],[Simulated Medicare allowed amount for facility inpatient and outpatient services ($ millions) (required)]],"")</f>
        <v/>
      </c>
    </row>
    <row r="3733" spans="1:9">
      <c r="A3733" s="332"/>
      <c r="B3733" s="332"/>
      <c r="C3733" s="332"/>
      <c r="D3733" s="332"/>
      <c r="E3733" s="332"/>
      <c r="F3733" s="333"/>
      <c r="G3733" s="334"/>
      <c r="H3733" s="334"/>
      <c r="I3733" s="389" t="str">
        <f>IFERROR(Table2[[#This Row],[Total private allowed amount for facility inpatient and outpatient services ($ millions) (required)]]/Table2[[#This Row],[Simulated Medicare allowed amount for facility inpatient and outpatient services ($ millions) (required)]],"")</f>
        <v/>
      </c>
    </row>
    <row r="3734" spans="1:9">
      <c r="A3734" s="332"/>
      <c r="B3734" s="332"/>
      <c r="C3734" s="332"/>
      <c r="D3734" s="332"/>
      <c r="E3734" s="332"/>
      <c r="F3734" s="333"/>
      <c r="G3734" s="334"/>
      <c r="H3734" s="334"/>
      <c r="I3734" s="389" t="str">
        <f>IFERROR(Table2[[#This Row],[Total private allowed amount for facility inpatient and outpatient services ($ millions) (required)]]/Table2[[#This Row],[Simulated Medicare allowed amount for facility inpatient and outpatient services ($ millions) (required)]],"")</f>
        <v/>
      </c>
    </row>
    <row r="3735" spans="1:9">
      <c r="A3735" s="332"/>
      <c r="B3735" s="332"/>
      <c r="C3735" s="332"/>
      <c r="D3735" s="332"/>
      <c r="E3735" s="332"/>
      <c r="F3735" s="333"/>
      <c r="G3735" s="334"/>
      <c r="H3735" s="334"/>
      <c r="I3735" s="389" t="str">
        <f>IFERROR(Table2[[#This Row],[Total private allowed amount for facility inpatient and outpatient services ($ millions) (required)]]/Table2[[#This Row],[Simulated Medicare allowed amount for facility inpatient and outpatient services ($ millions) (required)]],"")</f>
        <v/>
      </c>
    </row>
    <row r="3736" spans="1:9">
      <c r="A3736" s="332"/>
      <c r="B3736" s="332"/>
      <c r="C3736" s="332"/>
      <c r="D3736" s="332"/>
      <c r="E3736" s="332"/>
      <c r="F3736" s="333"/>
      <c r="G3736" s="334"/>
      <c r="H3736" s="334"/>
      <c r="I3736" s="389" t="str">
        <f>IFERROR(Table2[[#This Row],[Total private allowed amount for facility inpatient and outpatient services ($ millions) (required)]]/Table2[[#This Row],[Simulated Medicare allowed amount for facility inpatient and outpatient services ($ millions) (required)]],"")</f>
        <v/>
      </c>
    </row>
    <row r="3737" spans="1:9">
      <c r="A3737" s="332"/>
      <c r="B3737" s="332"/>
      <c r="C3737" s="332"/>
      <c r="D3737" s="332"/>
      <c r="E3737" s="332"/>
      <c r="F3737" s="333"/>
      <c r="G3737" s="334"/>
      <c r="H3737" s="336"/>
      <c r="I3737" s="389" t="str">
        <f>IFERROR(Table2[[#This Row],[Total private allowed amount for facility inpatient and outpatient services ($ millions) (required)]]/Table2[[#This Row],[Simulated Medicare allowed amount for facility inpatient and outpatient services ($ millions) (required)]],"")</f>
        <v/>
      </c>
    </row>
    <row r="3738" spans="1:9">
      <c r="A3738" s="332"/>
      <c r="B3738" s="332"/>
      <c r="C3738" s="332"/>
      <c r="D3738" s="332"/>
      <c r="E3738" s="332"/>
      <c r="F3738" s="333"/>
      <c r="G3738" s="334"/>
      <c r="H3738" s="335"/>
      <c r="I3738" s="389" t="str">
        <f>IFERROR(Table2[[#This Row],[Total private allowed amount for facility inpatient and outpatient services ($ millions) (required)]]/Table2[[#This Row],[Simulated Medicare allowed amount for facility inpatient and outpatient services ($ millions) (required)]],"")</f>
        <v/>
      </c>
    </row>
    <row r="3739" spans="1:9">
      <c r="A3739" s="332"/>
      <c r="B3739" s="332"/>
      <c r="C3739" s="332"/>
      <c r="D3739" s="332"/>
      <c r="E3739" s="332"/>
      <c r="F3739" s="333"/>
      <c r="G3739" s="334"/>
      <c r="H3739" s="334"/>
      <c r="I3739" s="389" t="str">
        <f>IFERROR(Table2[[#This Row],[Total private allowed amount for facility inpatient and outpatient services ($ millions) (required)]]/Table2[[#This Row],[Simulated Medicare allowed amount for facility inpatient and outpatient services ($ millions) (required)]],"")</f>
        <v/>
      </c>
    </row>
    <row r="3740" spans="1:9">
      <c r="A3740" s="332"/>
      <c r="B3740" s="332"/>
      <c r="C3740" s="332"/>
      <c r="D3740" s="332"/>
      <c r="E3740" s="332"/>
      <c r="F3740" s="333"/>
      <c r="G3740" s="334"/>
      <c r="H3740" s="334"/>
      <c r="I3740" s="389" t="str">
        <f>IFERROR(Table2[[#This Row],[Total private allowed amount for facility inpatient and outpatient services ($ millions) (required)]]/Table2[[#This Row],[Simulated Medicare allowed amount for facility inpatient and outpatient services ($ millions) (required)]],"")</f>
        <v/>
      </c>
    </row>
    <row r="3741" spans="1:9">
      <c r="A3741" s="332"/>
      <c r="B3741" s="332"/>
      <c r="C3741" s="332"/>
      <c r="D3741" s="332"/>
      <c r="E3741" s="332"/>
      <c r="F3741" s="333"/>
      <c r="G3741" s="335"/>
      <c r="H3741" s="336"/>
      <c r="I3741" s="389" t="str">
        <f>IFERROR(Table2[[#This Row],[Total private allowed amount for facility inpatient and outpatient services ($ millions) (required)]]/Table2[[#This Row],[Simulated Medicare allowed amount for facility inpatient and outpatient services ($ millions) (required)]],"")</f>
        <v/>
      </c>
    </row>
    <row r="3742" spans="1:9">
      <c r="A3742" s="332"/>
      <c r="B3742" s="332"/>
      <c r="C3742" s="332"/>
      <c r="D3742" s="332"/>
      <c r="E3742" s="332"/>
      <c r="F3742" s="333"/>
      <c r="G3742" s="334"/>
      <c r="H3742" s="334"/>
      <c r="I3742" s="389" t="str">
        <f>IFERROR(Table2[[#This Row],[Total private allowed amount for facility inpatient and outpatient services ($ millions) (required)]]/Table2[[#This Row],[Simulated Medicare allowed amount for facility inpatient and outpatient services ($ millions) (required)]],"")</f>
        <v/>
      </c>
    </row>
    <row r="3743" spans="1:9">
      <c r="A3743" s="332"/>
      <c r="B3743" s="332"/>
      <c r="C3743" s="332"/>
      <c r="D3743" s="332"/>
      <c r="E3743" s="332"/>
      <c r="F3743" s="333"/>
      <c r="G3743" s="335"/>
      <c r="H3743" s="334"/>
      <c r="I3743" s="389" t="str">
        <f>IFERROR(Table2[[#This Row],[Total private allowed amount for facility inpatient and outpatient services ($ millions) (required)]]/Table2[[#This Row],[Simulated Medicare allowed amount for facility inpatient and outpatient services ($ millions) (required)]],"")</f>
        <v/>
      </c>
    </row>
    <row r="3744" spans="1:9">
      <c r="A3744" s="332"/>
      <c r="B3744" s="332"/>
      <c r="C3744" s="332"/>
      <c r="D3744" s="332"/>
      <c r="E3744" s="332"/>
      <c r="F3744" s="333"/>
      <c r="G3744" s="334"/>
      <c r="H3744" s="334"/>
      <c r="I3744" s="389" t="str">
        <f>IFERROR(Table2[[#This Row],[Total private allowed amount for facility inpatient and outpatient services ($ millions) (required)]]/Table2[[#This Row],[Simulated Medicare allowed amount for facility inpatient and outpatient services ($ millions) (required)]],"")</f>
        <v/>
      </c>
    </row>
    <row r="3745" spans="1:9">
      <c r="A3745" s="332"/>
      <c r="B3745" s="332"/>
      <c r="C3745" s="332"/>
      <c r="D3745" s="332"/>
      <c r="E3745" s="332"/>
      <c r="F3745" s="333"/>
      <c r="G3745" s="334"/>
      <c r="H3745" s="334"/>
      <c r="I3745" s="389" t="str">
        <f>IFERROR(Table2[[#This Row],[Total private allowed amount for facility inpatient and outpatient services ($ millions) (required)]]/Table2[[#This Row],[Simulated Medicare allowed amount for facility inpatient and outpatient services ($ millions) (required)]],"")</f>
        <v/>
      </c>
    </row>
    <row r="3746" spans="1:9">
      <c r="A3746" s="332"/>
      <c r="B3746" s="332"/>
      <c r="C3746" s="332"/>
      <c r="D3746" s="332"/>
      <c r="E3746" s="332"/>
      <c r="F3746" s="333"/>
      <c r="G3746" s="334"/>
      <c r="H3746" s="334"/>
      <c r="I3746" s="389" t="str">
        <f>IFERROR(Table2[[#This Row],[Total private allowed amount for facility inpatient and outpatient services ($ millions) (required)]]/Table2[[#This Row],[Simulated Medicare allowed amount for facility inpatient and outpatient services ($ millions) (required)]],"")</f>
        <v/>
      </c>
    </row>
    <row r="3747" spans="1:9">
      <c r="A3747" s="332"/>
      <c r="B3747" s="332"/>
      <c r="C3747" s="332"/>
      <c r="D3747" s="332"/>
      <c r="E3747" s="332"/>
      <c r="F3747" s="333"/>
      <c r="G3747" s="334"/>
      <c r="H3747" s="334"/>
      <c r="I3747" s="389" t="str">
        <f>IFERROR(Table2[[#This Row],[Total private allowed amount for facility inpatient and outpatient services ($ millions) (required)]]/Table2[[#This Row],[Simulated Medicare allowed amount for facility inpatient and outpatient services ($ millions) (required)]],"")</f>
        <v/>
      </c>
    </row>
    <row r="3748" spans="1:9">
      <c r="A3748" s="332"/>
      <c r="B3748" s="332"/>
      <c r="C3748" s="332"/>
      <c r="D3748" s="332"/>
      <c r="E3748" s="332"/>
      <c r="F3748" s="333"/>
      <c r="G3748" s="334"/>
      <c r="H3748" s="334"/>
      <c r="I3748" s="389" t="str">
        <f>IFERROR(Table2[[#This Row],[Total private allowed amount for facility inpatient and outpatient services ($ millions) (required)]]/Table2[[#This Row],[Simulated Medicare allowed amount for facility inpatient and outpatient services ($ millions) (required)]],"")</f>
        <v/>
      </c>
    </row>
    <row r="3749" spans="1:9">
      <c r="A3749" s="332"/>
      <c r="B3749" s="332"/>
      <c r="C3749" s="332"/>
      <c r="D3749" s="332"/>
      <c r="E3749" s="332"/>
      <c r="F3749" s="333"/>
      <c r="G3749" s="334"/>
      <c r="H3749" s="334"/>
      <c r="I3749" s="389" t="str">
        <f>IFERROR(Table2[[#This Row],[Total private allowed amount for facility inpatient and outpatient services ($ millions) (required)]]/Table2[[#This Row],[Simulated Medicare allowed amount for facility inpatient and outpatient services ($ millions) (required)]],"")</f>
        <v/>
      </c>
    </row>
    <row r="3750" spans="1:9">
      <c r="A3750" s="332"/>
      <c r="B3750" s="332"/>
      <c r="C3750" s="332"/>
      <c r="D3750" s="332"/>
      <c r="E3750" s="332"/>
      <c r="F3750" s="333"/>
      <c r="G3750" s="334"/>
      <c r="H3750" s="334"/>
      <c r="I3750" s="389" t="str">
        <f>IFERROR(Table2[[#This Row],[Total private allowed amount for facility inpatient and outpatient services ($ millions) (required)]]/Table2[[#This Row],[Simulated Medicare allowed amount for facility inpatient and outpatient services ($ millions) (required)]],"")</f>
        <v/>
      </c>
    </row>
    <row r="3751" spans="1:9">
      <c r="A3751" s="332"/>
      <c r="B3751" s="332"/>
      <c r="C3751" s="332"/>
      <c r="D3751" s="332"/>
      <c r="E3751" s="332"/>
      <c r="F3751" s="333"/>
      <c r="G3751" s="334"/>
      <c r="H3751" s="334"/>
      <c r="I3751" s="389" t="str">
        <f>IFERROR(Table2[[#This Row],[Total private allowed amount for facility inpatient and outpatient services ($ millions) (required)]]/Table2[[#This Row],[Simulated Medicare allowed amount for facility inpatient and outpatient services ($ millions) (required)]],"")</f>
        <v/>
      </c>
    </row>
    <row r="3752" spans="1:9">
      <c r="A3752" s="332"/>
      <c r="B3752" s="332"/>
      <c r="C3752" s="332"/>
      <c r="D3752" s="332"/>
      <c r="E3752" s="332"/>
      <c r="F3752" s="333"/>
      <c r="G3752" s="334"/>
      <c r="H3752" s="334"/>
      <c r="I3752" s="389" t="str">
        <f>IFERROR(Table2[[#This Row],[Total private allowed amount for facility inpatient and outpatient services ($ millions) (required)]]/Table2[[#This Row],[Simulated Medicare allowed amount for facility inpatient and outpatient services ($ millions) (required)]],"")</f>
        <v/>
      </c>
    </row>
    <row r="3753" spans="1:9">
      <c r="A3753" s="332"/>
      <c r="B3753" s="332"/>
      <c r="C3753" s="332"/>
      <c r="D3753" s="332"/>
      <c r="E3753" s="332"/>
      <c r="F3753" s="333"/>
      <c r="G3753" s="334"/>
      <c r="H3753" s="334"/>
      <c r="I3753" s="389" t="str">
        <f>IFERROR(Table2[[#This Row],[Total private allowed amount for facility inpatient and outpatient services ($ millions) (required)]]/Table2[[#This Row],[Simulated Medicare allowed amount for facility inpatient and outpatient services ($ millions) (required)]],"")</f>
        <v/>
      </c>
    </row>
    <row r="3754" spans="1:9">
      <c r="A3754" s="332"/>
      <c r="B3754" s="332"/>
      <c r="C3754" s="332"/>
      <c r="D3754" s="332"/>
      <c r="E3754" s="332"/>
      <c r="F3754" s="333"/>
      <c r="G3754" s="334"/>
      <c r="H3754" s="334"/>
      <c r="I3754" s="389" t="str">
        <f>IFERROR(Table2[[#This Row],[Total private allowed amount for facility inpatient and outpatient services ($ millions) (required)]]/Table2[[#This Row],[Simulated Medicare allowed amount for facility inpatient and outpatient services ($ millions) (required)]],"")</f>
        <v/>
      </c>
    </row>
    <row r="3755" spans="1:9">
      <c r="A3755" s="332"/>
      <c r="B3755" s="332"/>
      <c r="C3755" s="332"/>
      <c r="D3755" s="332"/>
      <c r="E3755" s="332"/>
      <c r="F3755" s="333"/>
      <c r="G3755" s="334"/>
      <c r="H3755" s="334"/>
      <c r="I3755" s="389" t="str">
        <f>IFERROR(Table2[[#This Row],[Total private allowed amount for facility inpatient and outpatient services ($ millions) (required)]]/Table2[[#This Row],[Simulated Medicare allowed amount for facility inpatient and outpatient services ($ millions) (required)]],"")</f>
        <v/>
      </c>
    </row>
    <row r="3756" spans="1:9">
      <c r="A3756" s="332"/>
      <c r="B3756" s="332"/>
      <c r="C3756" s="332"/>
      <c r="D3756" s="332"/>
      <c r="E3756" s="332"/>
      <c r="F3756" s="333"/>
      <c r="G3756" s="335"/>
      <c r="H3756" s="334"/>
      <c r="I3756" s="389" t="str">
        <f>IFERROR(Table2[[#This Row],[Total private allowed amount for facility inpatient and outpatient services ($ millions) (required)]]/Table2[[#This Row],[Simulated Medicare allowed amount for facility inpatient and outpatient services ($ millions) (required)]],"")</f>
        <v/>
      </c>
    </row>
    <row r="3757" spans="1:9">
      <c r="A3757" s="332"/>
      <c r="B3757" s="332"/>
      <c r="C3757" s="332"/>
      <c r="D3757" s="332"/>
      <c r="E3757" s="332"/>
      <c r="F3757" s="333"/>
      <c r="G3757" s="334"/>
      <c r="H3757" s="334"/>
      <c r="I3757" s="389" t="str">
        <f>IFERROR(Table2[[#This Row],[Total private allowed amount for facility inpatient and outpatient services ($ millions) (required)]]/Table2[[#This Row],[Simulated Medicare allowed amount for facility inpatient and outpatient services ($ millions) (required)]],"")</f>
        <v/>
      </c>
    </row>
    <row r="3758" spans="1:9">
      <c r="A3758" s="332"/>
      <c r="B3758" s="332"/>
      <c r="C3758" s="332"/>
      <c r="D3758" s="332"/>
      <c r="E3758" s="332"/>
      <c r="F3758" s="333"/>
      <c r="G3758" s="334"/>
      <c r="H3758" s="334"/>
      <c r="I3758" s="389" t="str">
        <f>IFERROR(Table2[[#This Row],[Total private allowed amount for facility inpatient and outpatient services ($ millions) (required)]]/Table2[[#This Row],[Simulated Medicare allowed amount for facility inpatient and outpatient services ($ millions) (required)]],"")</f>
        <v/>
      </c>
    </row>
    <row r="3759" spans="1:9">
      <c r="A3759" s="332"/>
      <c r="B3759" s="332"/>
      <c r="C3759" s="332"/>
      <c r="D3759" s="332"/>
      <c r="E3759" s="332"/>
      <c r="F3759" s="333"/>
      <c r="G3759" s="334"/>
      <c r="H3759" s="334"/>
      <c r="I3759" s="389" t="str">
        <f>IFERROR(Table2[[#This Row],[Total private allowed amount for facility inpatient and outpatient services ($ millions) (required)]]/Table2[[#This Row],[Simulated Medicare allowed amount for facility inpatient and outpatient services ($ millions) (required)]],"")</f>
        <v/>
      </c>
    </row>
    <row r="3760" spans="1:9">
      <c r="A3760" s="332"/>
      <c r="B3760" s="332"/>
      <c r="C3760" s="332"/>
      <c r="D3760" s="332"/>
      <c r="E3760" s="332"/>
      <c r="F3760" s="333"/>
      <c r="G3760" s="335"/>
      <c r="H3760" s="334"/>
      <c r="I3760" s="389" t="str">
        <f>IFERROR(Table2[[#This Row],[Total private allowed amount for facility inpatient and outpatient services ($ millions) (required)]]/Table2[[#This Row],[Simulated Medicare allowed amount for facility inpatient and outpatient services ($ millions) (required)]],"")</f>
        <v/>
      </c>
    </row>
    <row r="3761" spans="1:9">
      <c r="A3761" s="332"/>
      <c r="B3761" s="332"/>
      <c r="C3761" s="332"/>
      <c r="D3761" s="332"/>
      <c r="E3761" s="332"/>
      <c r="F3761" s="333"/>
      <c r="G3761" s="334"/>
      <c r="H3761" s="334"/>
      <c r="I3761" s="389" t="str">
        <f>IFERROR(Table2[[#This Row],[Total private allowed amount for facility inpatient and outpatient services ($ millions) (required)]]/Table2[[#This Row],[Simulated Medicare allowed amount for facility inpatient and outpatient services ($ millions) (required)]],"")</f>
        <v/>
      </c>
    </row>
    <row r="3762" spans="1:9">
      <c r="A3762" s="332"/>
      <c r="B3762" s="332"/>
      <c r="C3762" s="332"/>
      <c r="D3762" s="332"/>
      <c r="E3762" s="332"/>
      <c r="F3762" s="333"/>
      <c r="G3762" s="334"/>
      <c r="H3762" s="334"/>
      <c r="I3762" s="389" t="str">
        <f>IFERROR(Table2[[#This Row],[Total private allowed amount for facility inpatient and outpatient services ($ millions) (required)]]/Table2[[#This Row],[Simulated Medicare allowed amount for facility inpatient and outpatient services ($ millions) (required)]],"")</f>
        <v/>
      </c>
    </row>
    <row r="3763" spans="1:9">
      <c r="A3763" s="332"/>
      <c r="B3763" s="332"/>
      <c r="C3763" s="332"/>
      <c r="D3763" s="332"/>
      <c r="E3763" s="332"/>
      <c r="F3763" s="333"/>
      <c r="G3763" s="334"/>
      <c r="H3763" s="334"/>
      <c r="I3763" s="389" t="str">
        <f>IFERROR(Table2[[#This Row],[Total private allowed amount for facility inpatient and outpatient services ($ millions) (required)]]/Table2[[#This Row],[Simulated Medicare allowed amount for facility inpatient and outpatient services ($ millions) (required)]],"")</f>
        <v/>
      </c>
    </row>
    <row r="3764" spans="1:9">
      <c r="A3764" s="332"/>
      <c r="B3764" s="332"/>
      <c r="C3764" s="332"/>
      <c r="D3764" s="332"/>
      <c r="E3764" s="332"/>
      <c r="F3764" s="333"/>
      <c r="G3764" s="334"/>
      <c r="H3764" s="335"/>
      <c r="I3764" s="389" t="str">
        <f>IFERROR(Table2[[#This Row],[Total private allowed amount for facility inpatient and outpatient services ($ millions) (required)]]/Table2[[#This Row],[Simulated Medicare allowed amount for facility inpatient and outpatient services ($ millions) (required)]],"")</f>
        <v/>
      </c>
    </row>
    <row r="3765" spans="1:9">
      <c r="A3765" s="332"/>
      <c r="B3765" s="332"/>
      <c r="C3765" s="332"/>
      <c r="D3765" s="332"/>
      <c r="E3765" s="332"/>
      <c r="F3765" s="333"/>
      <c r="G3765" s="336"/>
      <c r="H3765" s="336"/>
      <c r="I3765" s="389" t="str">
        <f>IFERROR(Table2[[#This Row],[Total private allowed amount for facility inpatient and outpatient services ($ millions) (required)]]/Table2[[#This Row],[Simulated Medicare allowed amount for facility inpatient and outpatient services ($ millions) (required)]],"")</f>
        <v/>
      </c>
    </row>
    <row r="3766" spans="1:9">
      <c r="A3766" s="332"/>
      <c r="B3766" s="332"/>
      <c r="C3766" s="332"/>
      <c r="D3766" s="332"/>
      <c r="E3766" s="332"/>
      <c r="F3766" s="333"/>
      <c r="G3766" s="334"/>
      <c r="H3766" s="334"/>
      <c r="I3766" s="389" t="str">
        <f>IFERROR(Table2[[#This Row],[Total private allowed amount for facility inpatient and outpatient services ($ millions) (required)]]/Table2[[#This Row],[Simulated Medicare allowed amount for facility inpatient and outpatient services ($ millions) (required)]],"")</f>
        <v/>
      </c>
    </row>
    <row r="3767" spans="1:9">
      <c r="A3767" s="332"/>
      <c r="B3767" s="332"/>
      <c r="C3767" s="332"/>
      <c r="D3767" s="332"/>
      <c r="E3767" s="332"/>
      <c r="F3767" s="333"/>
      <c r="G3767" s="334"/>
      <c r="H3767" s="334"/>
      <c r="I3767" s="389" t="str">
        <f>IFERROR(Table2[[#This Row],[Total private allowed amount for facility inpatient and outpatient services ($ millions) (required)]]/Table2[[#This Row],[Simulated Medicare allowed amount for facility inpatient and outpatient services ($ millions) (required)]],"")</f>
        <v/>
      </c>
    </row>
    <row r="3768" spans="1:9">
      <c r="A3768" s="332"/>
      <c r="B3768" s="332"/>
      <c r="C3768" s="332"/>
      <c r="D3768" s="332"/>
      <c r="E3768" s="332"/>
      <c r="F3768" s="333"/>
      <c r="G3768" s="334"/>
      <c r="H3768" s="335"/>
      <c r="I3768" s="389" t="str">
        <f>IFERROR(Table2[[#This Row],[Total private allowed amount for facility inpatient and outpatient services ($ millions) (required)]]/Table2[[#This Row],[Simulated Medicare allowed amount for facility inpatient and outpatient services ($ millions) (required)]],"")</f>
        <v/>
      </c>
    </row>
    <row r="3769" spans="1:9">
      <c r="A3769" s="332"/>
      <c r="B3769" s="332"/>
      <c r="C3769" s="332"/>
      <c r="D3769" s="332"/>
      <c r="E3769" s="332"/>
      <c r="F3769" s="333"/>
      <c r="G3769" s="334"/>
      <c r="H3769" s="334"/>
      <c r="I3769" s="389" t="str">
        <f>IFERROR(Table2[[#This Row],[Total private allowed amount for facility inpatient and outpatient services ($ millions) (required)]]/Table2[[#This Row],[Simulated Medicare allowed amount for facility inpatient and outpatient services ($ millions) (required)]],"")</f>
        <v/>
      </c>
    </row>
    <row r="3770" spans="1:9">
      <c r="A3770" s="332"/>
      <c r="B3770" s="332"/>
      <c r="C3770" s="332"/>
      <c r="D3770" s="332"/>
      <c r="E3770" s="332"/>
      <c r="F3770" s="333"/>
      <c r="G3770" s="334"/>
      <c r="H3770" s="334"/>
      <c r="I3770" s="389" t="str">
        <f>IFERROR(Table2[[#This Row],[Total private allowed amount for facility inpatient and outpatient services ($ millions) (required)]]/Table2[[#This Row],[Simulated Medicare allowed amount for facility inpatient and outpatient services ($ millions) (required)]],"")</f>
        <v/>
      </c>
    </row>
    <row r="3771" spans="1:9">
      <c r="A3771" s="332"/>
      <c r="B3771" s="332"/>
      <c r="C3771" s="332"/>
      <c r="D3771" s="332"/>
      <c r="E3771" s="332"/>
      <c r="F3771" s="333"/>
      <c r="G3771" s="334"/>
      <c r="H3771" s="334"/>
      <c r="I3771" s="389" t="str">
        <f>IFERROR(Table2[[#This Row],[Total private allowed amount for facility inpatient and outpatient services ($ millions) (required)]]/Table2[[#This Row],[Simulated Medicare allowed amount for facility inpatient and outpatient services ($ millions) (required)]],"")</f>
        <v/>
      </c>
    </row>
    <row r="3772" spans="1:9">
      <c r="A3772" s="332"/>
      <c r="B3772" s="332"/>
      <c r="C3772" s="332"/>
      <c r="D3772" s="332"/>
      <c r="E3772" s="332"/>
      <c r="F3772" s="333"/>
      <c r="G3772" s="334"/>
      <c r="H3772" s="334"/>
      <c r="I3772" s="389" t="str">
        <f>IFERROR(Table2[[#This Row],[Total private allowed amount for facility inpatient and outpatient services ($ millions) (required)]]/Table2[[#This Row],[Simulated Medicare allowed amount for facility inpatient and outpatient services ($ millions) (required)]],"")</f>
        <v/>
      </c>
    </row>
    <row r="3773" spans="1:9">
      <c r="A3773" s="332"/>
      <c r="B3773" s="332"/>
      <c r="C3773" s="332"/>
      <c r="D3773" s="332"/>
      <c r="E3773" s="332"/>
      <c r="F3773" s="333"/>
      <c r="G3773" s="334"/>
      <c r="H3773" s="334"/>
      <c r="I3773" s="389" t="str">
        <f>IFERROR(Table2[[#This Row],[Total private allowed amount for facility inpatient and outpatient services ($ millions) (required)]]/Table2[[#This Row],[Simulated Medicare allowed amount for facility inpatient and outpatient services ($ millions) (required)]],"")</f>
        <v/>
      </c>
    </row>
    <row r="3774" spans="1:9">
      <c r="A3774" s="332"/>
      <c r="B3774" s="332"/>
      <c r="C3774" s="332"/>
      <c r="D3774" s="332"/>
      <c r="E3774" s="332"/>
      <c r="F3774" s="333"/>
      <c r="G3774" s="334"/>
      <c r="H3774" s="334"/>
      <c r="I3774" s="389" t="str">
        <f>IFERROR(Table2[[#This Row],[Total private allowed amount for facility inpatient and outpatient services ($ millions) (required)]]/Table2[[#This Row],[Simulated Medicare allowed amount for facility inpatient and outpatient services ($ millions) (required)]],"")</f>
        <v/>
      </c>
    </row>
    <row r="3775" spans="1:9">
      <c r="A3775" s="332"/>
      <c r="B3775" s="332"/>
      <c r="C3775" s="332"/>
      <c r="D3775" s="332"/>
      <c r="E3775" s="332"/>
      <c r="F3775" s="333"/>
      <c r="G3775" s="334"/>
      <c r="H3775" s="334"/>
      <c r="I3775" s="389" t="str">
        <f>IFERROR(Table2[[#This Row],[Total private allowed amount for facility inpatient and outpatient services ($ millions) (required)]]/Table2[[#This Row],[Simulated Medicare allowed amount for facility inpatient and outpatient services ($ millions) (required)]],"")</f>
        <v/>
      </c>
    </row>
    <row r="3776" spans="1:9">
      <c r="A3776" s="332"/>
      <c r="B3776" s="332"/>
      <c r="C3776" s="332"/>
      <c r="D3776" s="332"/>
      <c r="E3776" s="332"/>
      <c r="F3776" s="333"/>
      <c r="G3776" s="334"/>
      <c r="H3776" s="334"/>
      <c r="I3776" s="389" t="str">
        <f>IFERROR(Table2[[#This Row],[Total private allowed amount for facility inpatient and outpatient services ($ millions) (required)]]/Table2[[#This Row],[Simulated Medicare allowed amount for facility inpatient and outpatient services ($ millions) (required)]],"")</f>
        <v/>
      </c>
    </row>
    <row r="3777" spans="1:9">
      <c r="A3777" s="332"/>
      <c r="B3777" s="332"/>
      <c r="C3777" s="332"/>
      <c r="D3777" s="332"/>
      <c r="E3777" s="332"/>
      <c r="F3777" s="333"/>
      <c r="G3777" s="334"/>
      <c r="H3777" s="334"/>
      <c r="I3777" s="389" t="str">
        <f>IFERROR(Table2[[#This Row],[Total private allowed amount for facility inpatient and outpatient services ($ millions) (required)]]/Table2[[#This Row],[Simulated Medicare allowed amount for facility inpatient and outpatient services ($ millions) (required)]],"")</f>
        <v/>
      </c>
    </row>
    <row r="3778" spans="1:9">
      <c r="A3778" s="332"/>
      <c r="B3778" s="332"/>
      <c r="C3778" s="332"/>
      <c r="D3778" s="332"/>
      <c r="E3778" s="332"/>
      <c r="F3778" s="333"/>
      <c r="G3778" s="334"/>
      <c r="H3778" s="334"/>
      <c r="I3778" s="389" t="str">
        <f>IFERROR(Table2[[#This Row],[Total private allowed amount for facility inpatient and outpatient services ($ millions) (required)]]/Table2[[#This Row],[Simulated Medicare allowed amount for facility inpatient and outpatient services ($ millions) (required)]],"")</f>
        <v/>
      </c>
    </row>
    <row r="3779" spans="1:9" hidden="1">
      <c r="A3779" s="50">
        <v>491300</v>
      </c>
      <c r="B3779" s="50" t="s">
        <v>2532</v>
      </c>
      <c r="C3779" s="50" t="s">
        <v>2299</v>
      </c>
      <c r="D3779" s="50" t="s">
        <v>2533</v>
      </c>
      <c r="E3779" s="50" t="s">
        <v>2534</v>
      </c>
      <c r="F3779" s="51" t="s">
        <v>74</v>
      </c>
      <c r="G3779" s="52" t="s">
        <v>254</v>
      </c>
      <c r="H3779" s="52" t="s">
        <v>254</v>
      </c>
      <c r="I37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780" spans="1:9" hidden="1">
      <c r="A3780" s="50">
        <v>491302</v>
      </c>
      <c r="B3780" s="50" t="s">
        <v>2535</v>
      </c>
      <c r="C3780" s="50" t="s">
        <v>2536</v>
      </c>
      <c r="D3780" s="50" t="s">
        <v>2533</v>
      </c>
      <c r="E3780" s="50" t="s">
        <v>2534</v>
      </c>
      <c r="F3780" s="51" t="s">
        <v>74</v>
      </c>
      <c r="G3780" s="53">
        <v>3.06</v>
      </c>
      <c r="H3780" s="53">
        <v>1.07</v>
      </c>
      <c r="I378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2.8598130841121496</v>
      </c>
    </row>
    <row r="3781" spans="1:9" hidden="1">
      <c r="A3781" s="50">
        <v>491303</v>
      </c>
      <c r="B3781" s="50" t="s">
        <v>2537</v>
      </c>
      <c r="C3781" s="50" t="s">
        <v>2538</v>
      </c>
      <c r="D3781" s="50" t="s">
        <v>2533</v>
      </c>
      <c r="E3781" s="50" t="s">
        <v>2339</v>
      </c>
      <c r="F3781" s="51" t="s">
        <v>74</v>
      </c>
      <c r="G3781" s="52" t="s">
        <v>254</v>
      </c>
      <c r="H3781" s="52" t="s">
        <v>254</v>
      </c>
      <c r="I37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782" spans="1:9" hidden="1">
      <c r="A3782" s="50">
        <v>491304</v>
      </c>
      <c r="B3782" s="50" t="s">
        <v>2539</v>
      </c>
      <c r="C3782" s="50" t="s">
        <v>1557</v>
      </c>
      <c r="D3782" s="50" t="s">
        <v>2533</v>
      </c>
      <c r="E3782" s="50" t="s">
        <v>2534</v>
      </c>
      <c r="F3782" s="51" t="s">
        <v>74</v>
      </c>
      <c r="G3782" s="53">
        <v>4.29</v>
      </c>
      <c r="H3782" s="53">
        <v>1.62</v>
      </c>
      <c r="I378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2.6481481481481479</v>
      </c>
    </row>
    <row r="3783" spans="1:9" hidden="1">
      <c r="A3783" s="50">
        <v>491305</v>
      </c>
      <c r="B3783" s="50" t="s">
        <v>2540</v>
      </c>
      <c r="C3783" s="50" t="s">
        <v>2541</v>
      </c>
      <c r="D3783" s="50" t="s">
        <v>2533</v>
      </c>
      <c r="E3783" s="50" t="s">
        <v>2542</v>
      </c>
      <c r="F3783" s="51" t="s">
        <v>74</v>
      </c>
      <c r="G3783" s="53">
        <v>2.13</v>
      </c>
      <c r="H3783" s="53">
        <v>1.23</v>
      </c>
      <c r="I378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1.7317073170731707</v>
      </c>
    </row>
    <row r="3784" spans="1:9" hidden="1">
      <c r="A3784" s="50">
        <v>491307</v>
      </c>
      <c r="B3784" s="50" t="s">
        <v>2543</v>
      </c>
      <c r="C3784" s="50" t="s">
        <v>2544</v>
      </c>
      <c r="D3784" s="50" t="s">
        <v>2533</v>
      </c>
      <c r="E3784" s="50" t="s">
        <v>2542</v>
      </c>
      <c r="F3784" s="51" t="s">
        <v>74</v>
      </c>
      <c r="G3784" s="52" t="s">
        <v>254</v>
      </c>
      <c r="H3784" s="52" t="s">
        <v>254</v>
      </c>
      <c r="I37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785" spans="1:9" hidden="1">
      <c r="A3785" s="50">
        <v>491308</v>
      </c>
      <c r="B3785" s="50" t="s">
        <v>2545</v>
      </c>
      <c r="C3785" s="50" t="s">
        <v>2546</v>
      </c>
      <c r="D3785" s="50" t="s">
        <v>2533</v>
      </c>
      <c r="E3785" s="50" t="s">
        <v>1161</v>
      </c>
      <c r="F3785" s="51" t="s">
        <v>74</v>
      </c>
      <c r="G3785" s="53">
        <v>0.72</v>
      </c>
      <c r="H3785" s="54">
        <v>0.5</v>
      </c>
      <c r="I378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1.44</v>
      </c>
    </row>
    <row r="3786" spans="1:9">
      <c r="A3786" s="332"/>
      <c r="B3786" s="332"/>
      <c r="C3786" s="332"/>
      <c r="D3786" s="332"/>
      <c r="E3786" s="332"/>
      <c r="F3786" s="333"/>
      <c r="G3786" s="334"/>
      <c r="H3786" s="334"/>
      <c r="I3786" s="389" t="str">
        <f>IFERROR(Table2[[#This Row],[Total private allowed amount for facility inpatient and outpatient services ($ millions) (required)]]/Table2[[#This Row],[Simulated Medicare allowed amount for facility inpatient and outpatient services ($ millions) (required)]],"")</f>
        <v/>
      </c>
    </row>
    <row r="3787" spans="1:9">
      <c r="A3787" s="332"/>
      <c r="B3787" s="332"/>
      <c r="C3787" s="332"/>
      <c r="D3787" s="332"/>
      <c r="E3787" s="332"/>
      <c r="F3787" s="333"/>
      <c r="G3787" s="334"/>
      <c r="H3787" s="334"/>
      <c r="I3787" s="389" t="str">
        <f>IFERROR(Table2[[#This Row],[Total private allowed amount for facility inpatient and outpatient services ($ millions) (required)]]/Table2[[#This Row],[Simulated Medicare allowed amount for facility inpatient and outpatient services ($ millions) (required)]],"")</f>
        <v/>
      </c>
    </row>
    <row r="3788" spans="1:9">
      <c r="A3788" s="332"/>
      <c r="B3788" s="332"/>
      <c r="C3788" s="332"/>
      <c r="D3788" s="332"/>
      <c r="E3788" s="332"/>
      <c r="F3788" s="333"/>
      <c r="G3788" s="334"/>
      <c r="H3788" s="334"/>
      <c r="I3788" s="389" t="str">
        <f>IFERROR(Table2[[#This Row],[Total private allowed amount for facility inpatient and outpatient services ($ millions) (required)]]/Table2[[#This Row],[Simulated Medicare allowed amount for facility inpatient and outpatient services ($ millions) (required)]],"")</f>
        <v/>
      </c>
    </row>
    <row r="3789" spans="1:9">
      <c r="A3789" s="332"/>
      <c r="B3789" s="332"/>
      <c r="C3789" s="332"/>
      <c r="D3789" s="332"/>
      <c r="E3789" s="332"/>
      <c r="F3789" s="333"/>
      <c r="G3789" s="334"/>
      <c r="H3789" s="334"/>
      <c r="I3789" s="389" t="str">
        <f>IFERROR(Table2[[#This Row],[Total private allowed amount for facility inpatient and outpatient services ($ millions) (required)]]/Table2[[#This Row],[Simulated Medicare allowed amount for facility inpatient and outpatient services ($ millions) (required)]],"")</f>
        <v/>
      </c>
    </row>
    <row r="3790" spans="1:9">
      <c r="A3790" s="332"/>
      <c r="B3790" s="332"/>
      <c r="C3790" s="332"/>
      <c r="D3790" s="332"/>
      <c r="E3790" s="332"/>
      <c r="F3790" s="333"/>
      <c r="G3790" s="334"/>
      <c r="H3790" s="334"/>
      <c r="I3790" s="389" t="str">
        <f>IFERROR(Table2[[#This Row],[Total private allowed amount for facility inpatient and outpatient services ($ millions) (required)]]/Table2[[#This Row],[Simulated Medicare allowed amount for facility inpatient and outpatient services ($ millions) (required)]],"")</f>
        <v/>
      </c>
    </row>
    <row r="3791" spans="1:9">
      <c r="A3791" s="332"/>
      <c r="B3791" s="332"/>
      <c r="C3791" s="332"/>
      <c r="D3791" s="332"/>
      <c r="E3791" s="332"/>
      <c r="F3791" s="333"/>
      <c r="G3791" s="334"/>
      <c r="H3791" s="334"/>
      <c r="I3791" s="389" t="str">
        <f>IFERROR(Table2[[#This Row],[Total private allowed amount for facility inpatient and outpatient services ($ millions) (required)]]/Table2[[#This Row],[Simulated Medicare allowed amount for facility inpatient and outpatient services ($ millions) (required)]],"")</f>
        <v/>
      </c>
    </row>
    <row r="3792" spans="1:9">
      <c r="A3792" s="332"/>
      <c r="B3792" s="332"/>
      <c r="C3792" s="332"/>
      <c r="D3792" s="332"/>
      <c r="E3792" s="332"/>
      <c r="F3792" s="333"/>
      <c r="G3792" s="335"/>
      <c r="H3792" s="334"/>
      <c r="I3792" s="389" t="str">
        <f>IFERROR(Table2[[#This Row],[Total private allowed amount for facility inpatient and outpatient services ($ millions) (required)]]/Table2[[#This Row],[Simulated Medicare allowed amount for facility inpatient and outpatient services ($ millions) (required)]],"")</f>
        <v/>
      </c>
    </row>
    <row r="3793" spans="1:9">
      <c r="A3793" s="332"/>
      <c r="B3793" s="332"/>
      <c r="C3793" s="332"/>
      <c r="D3793" s="332"/>
      <c r="E3793" s="332"/>
      <c r="F3793" s="333"/>
      <c r="G3793" s="335"/>
      <c r="H3793" s="334"/>
      <c r="I3793" s="389" t="str">
        <f>IFERROR(Table2[[#This Row],[Total private allowed amount for facility inpatient and outpatient services ($ millions) (required)]]/Table2[[#This Row],[Simulated Medicare allowed amount for facility inpatient and outpatient services ($ millions) (required)]],"")</f>
        <v/>
      </c>
    </row>
    <row r="3794" spans="1:9">
      <c r="A3794" s="332"/>
      <c r="B3794" s="332"/>
      <c r="C3794" s="332"/>
      <c r="D3794" s="332"/>
      <c r="E3794" s="332"/>
      <c r="F3794" s="333"/>
      <c r="G3794" s="334"/>
      <c r="H3794" s="334"/>
      <c r="I3794" s="389" t="str">
        <f>IFERROR(Table2[[#This Row],[Total private allowed amount for facility inpatient and outpatient services ($ millions) (required)]]/Table2[[#This Row],[Simulated Medicare allowed amount for facility inpatient and outpatient services ($ millions) (required)]],"")</f>
        <v/>
      </c>
    </row>
    <row r="3795" spans="1:9">
      <c r="A3795" s="332"/>
      <c r="B3795" s="332"/>
      <c r="C3795" s="332"/>
      <c r="D3795" s="332"/>
      <c r="E3795" s="332"/>
      <c r="F3795" s="333"/>
      <c r="G3795" s="334"/>
      <c r="H3795" s="334"/>
      <c r="I3795" s="389" t="str">
        <f>IFERROR(Table2[[#This Row],[Total private allowed amount for facility inpatient and outpatient services ($ millions) (required)]]/Table2[[#This Row],[Simulated Medicare allowed amount for facility inpatient and outpatient services ($ millions) (required)]],"")</f>
        <v/>
      </c>
    </row>
    <row r="3796" spans="1:9">
      <c r="A3796" s="332"/>
      <c r="B3796" s="332"/>
      <c r="C3796" s="332"/>
      <c r="D3796" s="332"/>
      <c r="E3796" s="332"/>
      <c r="F3796" s="333"/>
      <c r="G3796" s="334"/>
      <c r="H3796" s="334"/>
      <c r="I3796" s="389" t="str">
        <f>IFERROR(Table2[[#This Row],[Total private allowed amount for facility inpatient and outpatient services ($ millions) (required)]]/Table2[[#This Row],[Simulated Medicare allowed amount for facility inpatient and outpatient services ($ millions) (required)]],"")</f>
        <v/>
      </c>
    </row>
    <row r="3797" spans="1:9">
      <c r="A3797" s="332"/>
      <c r="B3797" s="332"/>
      <c r="C3797" s="332"/>
      <c r="D3797" s="332"/>
      <c r="E3797" s="332"/>
      <c r="F3797" s="333"/>
      <c r="G3797" s="334"/>
      <c r="H3797" s="334"/>
      <c r="I3797" s="389" t="str">
        <f>IFERROR(Table2[[#This Row],[Total private allowed amount for facility inpatient and outpatient services ($ millions) (required)]]/Table2[[#This Row],[Simulated Medicare allowed amount for facility inpatient and outpatient services ($ millions) (required)]],"")</f>
        <v/>
      </c>
    </row>
    <row r="3798" spans="1:9">
      <c r="A3798" s="332"/>
      <c r="B3798" s="332"/>
      <c r="C3798" s="332"/>
      <c r="D3798" s="332"/>
      <c r="E3798" s="332"/>
      <c r="F3798" s="333"/>
      <c r="G3798" s="334"/>
      <c r="H3798" s="334"/>
      <c r="I3798" s="389" t="str">
        <f>IFERROR(Table2[[#This Row],[Total private allowed amount for facility inpatient and outpatient services ($ millions) (required)]]/Table2[[#This Row],[Simulated Medicare allowed amount for facility inpatient and outpatient services ($ millions) (required)]],"")</f>
        <v/>
      </c>
    </row>
    <row r="3799" spans="1:9">
      <c r="A3799" s="332"/>
      <c r="B3799" s="332"/>
      <c r="C3799" s="332"/>
      <c r="D3799" s="332"/>
      <c r="E3799" s="332"/>
      <c r="F3799" s="333"/>
      <c r="G3799" s="334"/>
      <c r="H3799" s="334"/>
      <c r="I3799" s="389" t="str">
        <f>IFERROR(Table2[[#This Row],[Total private allowed amount for facility inpatient and outpatient services ($ millions) (required)]]/Table2[[#This Row],[Simulated Medicare allowed amount for facility inpatient and outpatient services ($ millions) (required)]],"")</f>
        <v/>
      </c>
    </row>
    <row r="3800" spans="1:9">
      <c r="A3800" s="332"/>
      <c r="B3800" s="332"/>
      <c r="C3800" s="332"/>
      <c r="D3800" s="332"/>
      <c r="E3800" s="332"/>
      <c r="F3800" s="333"/>
      <c r="G3800" s="334"/>
      <c r="H3800" s="334"/>
      <c r="I3800" s="389" t="str">
        <f>IFERROR(Table2[[#This Row],[Total private allowed amount for facility inpatient and outpatient services ($ millions) (required)]]/Table2[[#This Row],[Simulated Medicare allowed amount for facility inpatient and outpatient services ($ millions) (required)]],"")</f>
        <v/>
      </c>
    </row>
    <row r="3801" spans="1:9">
      <c r="A3801" s="332"/>
      <c r="B3801" s="332"/>
      <c r="C3801" s="332"/>
      <c r="D3801" s="332"/>
      <c r="E3801" s="332"/>
      <c r="F3801" s="333"/>
      <c r="G3801" s="334"/>
      <c r="H3801" s="334"/>
      <c r="I3801" s="389" t="str">
        <f>IFERROR(Table2[[#This Row],[Total private allowed amount for facility inpatient and outpatient services ($ millions) (required)]]/Table2[[#This Row],[Simulated Medicare allowed amount for facility inpatient and outpatient services ($ millions) (required)]],"")</f>
        <v/>
      </c>
    </row>
    <row r="3802" spans="1:9">
      <c r="A3802" s="332"/>
      <c r="B3802" s="332"/>
      <c r="C3802" s="332"/>
      <c r="D3802" s="332"/>
      <c r="E3802" s="332"/>
      <c r="F3802" s="333"/>
      <c r="G3802" s="334"/>
      <c r="H3802" s="334"/>
      <c r="I3802" s="389" t="str">
        <f>IFERROR(Table2[[#This Row],[Total private allowed amount for facility inpatient and outpatient services ($ millions) (required)]]/Table2[[#This Row],[Simulated Medicare allowed amount for facility inpatient and outpatient services ($ millions) (required)]],"")</f>
        <v/>
      </c>
    </row>
    <row r="3803" spans="1:9">
      <c r="A3803" s="332"/>
      <c r="B3803" s="332"/>
      <c r="C3803" s="332"/>
      <c r="D3803" s="332"/>
      <c r="E3803" s="332"/>
      <c r="F3803" s="333"/>
      <c r="G3803" s="334"/>
      <c r="H3803" s="335"/>
      <c r="I3803" s="389" t="str">
        <f>IFERROR(Table2[[#This Row],[Total private allowed amount for facility inpatient and outpatient services ($ millions) (required)]]/Table2[[#This Row],[Simulated Medicare allowed amount for facility inpatient and outpatient services ($ millions) (required)]],"")</f>
        <v/>
      </c>
    </row>
    <row r="3804" spans="1:9">
      <c r="A3804" s="332"/>
      <c r="B3804" s="332"/>
      <c r="C3804" s="332"/>
      <c r="D3804" s="332"/>
      <c r="E3804" s="332"/>
      <c r="F3804" s="333"/>
      <c r="G3804" s="334"/>
      <c r="H3804" s="334"/>
      <c r="I3804" s="389" t="str">
        <f>IFERROR(Table2[[#This Row],[Total private allowed amount for facility inpatient and outpatient services ($ millions) (required)]]/Table2[[#This Row],[Simulated Medicare allowed amount for facility inpatient and outpatient services ($ millions) (required)]],"")</f>
        <v/>
      </c>
    </row>
    <row r="3805" spans="1:9">
      <c r="A3805" s="332"/>
      <c r="B3805" s="332"/>
      <c r="C3805" s="332"/>
      <c r="D3805" s="332"/>
      <c r="E3805" s="332"/>
      <c r="F3805" s="333"/>
      <c r="G3805" s="334"/>
      <c r="H3805" s="334"/>
      <c r="I3805" s="389" t="str">
        <f>IFERROR(Table2[[#This Row],[Total private allowed amount for facility inpatient and outpatient services ($ millions) (required)]]/Table2[[#This Row],[Simulated Medicare allowed amount for facility inpatient and outpatient services ($ millions) (required)]],"")</f>
        <v/>
      </c>
    </row>
    <row r="3806" spans="1:9">
      <c r="A3806" s="332"/>
      <c r="B3806" s="332"/>
      <c r="C3806" s="332"/>
      <c r="D3806" s="332"/>
      <c r="E3806" s="332"/>
      <c r="F3806" s="333"/>
      <c r="G3806" s="334"/>
      <c r="H3806" s="334"/>
      <c r="I3806" s="389" t="str">
        <f>IFERROR(Table2[[#This Row],[Total private allowed amount for facility inpatient and outpatient services ($ millions) (required)]]/Table2[[#This Row],[Simulated Medicare allowed amount for facility inpatient and outpatient services ($ millions) (required)]],"")</f>
        <v/>
      </c>
    </row>
    <row r="3807" spans="1:9">
      <c r="A3807" s="332"/>
      <c r="B3807" s="332"/>
      <c r="C3807" s="332"/>
      <c r="D3807" s="332"/>
      <c r="E3807" s="332"/>
      <c r="F3807" s="333"/>
      <c r="G3807" s="334"/>
      <c r="H3807" s="334"/>
      <c r="I3807" s="389" t="str">
        <f>IFERROR(Table2[[#This Row],[Total private allowed amount for facility inpatient and outpatient services ($ millions) (required)]]/Table2[[#This Row],[Simulated Medicare allowed amount for facility inpatient and outpatient services ($ millions) (required)]],"")</f>
        <v/>
      </c>
    </row>
    <row r="3808" spans="1:9">
      <c r="A3808" s="332"/>
      <c r="B3808" s="332"/>
      <c r="C3808" s="332"/>
      <c r="D3808" s="332"/>
      <c r="E3808" s="332"/>
      <c r="F3808" s="333"/>
      <c r="G3808" s="334"/>
      <c r="H3808" s="334"/>
      <c r="I3808" s="389" t="str">
        <f>IFERROR(Table2[[#This Row],[Total private allowed amount for facility inpatient and outpatient services ($ millions) (required)]]/Table2[[#This Row],[Simulated Medicare allowed amount for facility inpatient and outpatient services ($ millions) (required)]],"")</f>
        <v/>
      </c>
    </row>
    <row r="3809" spans="1:9">
      <c r="A3809" s="332"/>
      <c r="B3809" s="332"/>
      <c r="C3809" s="332"/>
      <c r="D3809" s="332"/>
      <c r="E3809" s="332"/>
      <c r="F3809" s="333"/>
      <c r="G3809" s="334"/>
      <c r="H3809" s="334"/>
      <c r="I3809" s="389" t="str">
        <f>IFERROR(Table2[[#This Row],[Total private allowed amount for facility inpatient and outpatient services ($ millions) (required)]]/Table2[[#This Row],[Simulated Medicare allowed amount for facility inpatient and outpatient services ($ millions) (required)]],"")</f>
        <v/>
      </c>
    </row>
    <row r="3810" spans="1:9">
      <c r="A3810" s="332"/>
      <c r="B3810" s="332"/>
      <c r="C3810" s="332"/>
      <c r="D3810" s="332"/>
      <c r="E3810" s="332"/>
      <c r="F3810" s="333"/>
      <c r="G3810" s="335"/>
      <c r="H3810" s="334"/>
      <c r="I3810" s="389" t="str">
        <f>IFERROR(Table2[[#This Row],[Total private allowed amount for facility inpatient and outpatient services ($ millions) (required)]]/Table2[[#This Row],[Simulated Medicare allowed amount for facility inpatient and outpatient services ($ millions) (required)]],"")</f>
        <v/>
      </c>
    </row>
    <row r="3811" spans="1:9">
      <c r="A3811" s="332"/>
      <c r="B3811" s="332"/>
      <c r="C3811" s="332"/>
      <c r="D3811" s="332"/>
      <c r="E3811" s="332"/>
      <c r="F3811" s="333"/>
      <c r="G3811" s="334"/>
      <c r="H3811" s="334"/>
      <c r="I3811" s="389" t="str">
        <f>IFERROR(Table2[[#This Row],[Total private allowed amount for facility inpatient and outpatient services ($ millions) (required)]]/Table2[[#This Row],[Simulated Medicare allowed amount for facility inpatient and outpatient services ($ millions) (required)]],"")</f>
        <v/>
      </c>
    </row>
    <row r="3812" spans="1:9">
      <c r="A3812" s="332"/>
      <c r="B3812" s="332"/>
      <c r="C3812" s="332"/>
      <c r="D3812" s="332"/>
      <c r="E3812" s="332"/>
      <c r="F3812" s="333"/>
      <c r="G3812" s="334"/>
      <c r="H3812" s="334"/>
      <c r="I3812" s="389" t="str">
        <f>IFERROR(Table2[[#This Row],[Total private allowed amount for facility inpatient and outpatient services ($ millions) (required)]]/Table2[[#This Row],[Simulated Medicare allowed amount for facility inpatient and outpatient services ($ millions) (required)]],"")</f>
        <v/>
      </c>
    </row>
    <row r="3813" spans="1:9">
      <c r="A3813" s="332"/>
      <c r="B3813" s="332"/>
      <c r="C3813" s="332"/>
      <c r="D3813" s="332"/>
      <c r="E3813" s="332"/>
      <c r="F3813" s="333"/>
      <c r="G3813" s="335"/>
      <c r="H3813" s="334"/>
      <c r="I3813" s="389" t="str">
        <f>IFERROR(Table2[[#This Row],[Total private allowed amount for facility inpatient and outpatient services ($ millions) (required)]]/Table2[[#This Row],[Simulated Medicare allowed amount for facility inpatient and outpatient services ($ millions) (required)]],"")</f>
        <v/>
      </c>
    </row>
    <row r="3814" spans="1:9">
      <c r="A3814" s="332"/>
      <c r="B3814" s="332"/>
      <c r="C3814" s="332"/>
      <c r="D3814" s="332"/>
      <c r="E3814" s="332"/>
      <c r="F3814" s="333"/>
      <c r="G3814" s="335"/>
      <c r="H3814" s="334"/>
      <c r="I3814" s="389" t="str">
        <f>IFERROR(Table2[[#This Row],[Total private allowed amount for facility inpatient and outpatient services ($ millions) (required)]]/Table2[[#This Row],[Simulated Medicare allowed amount for facility inpatient and outpatient services ($ millions) (required)]],"")</f>
        <v/>
      </c>
    </row>
    <row r="3815" spans="1:9">
      <c r="A3815" s="332"/>
      <c r="B3815" s="332"/>
      <c r="C3815" s="332"/>
      <c r="D3815" s="332"/>
      <c r="E3815" s="332"/>
      <c r="F3815" s="333"/>
      <c r="G3815" s="335"/>
      <c r="H3815" s="335"/>
      <c r="I3815" s="389" t="str">
        <f>IFERROR(Table2[[#This Row],[Total private allowed amount for facility inpatient and outpatient services ($ millions) (required)]]/Table2[[#This Row],[Simulated Medicare allowed amount for facility inpatient and outpatient services ($ millions) (required)]],"")</f>
        <v/>
      </c>
    </row>
    <row r="3816" spans="1:9">
      <c r="A3816" s="332"/>
      <c r="B3816" s="332"/>
      <c r="C3816" s="332"/>
      <c r="D3816" s="332"/>
      <c r="E3816" s="332"/>
      <c r="F3816" s="333"/>
      <c r="G3816" s="334"/>
      <c r="H3816" s="334"/>
      <c r="I3816" s="389" t="str">
        <f>IFERROR(Table2[[#This Row],[Total private allowed amount for facility inpatient and outpatient services ($ millions) (required)]]/Table2[[#This Row],[Simulated Medicare allowed amount for facility inpatient and outpatient services ($ millions) (required)]],"")</f>
        <v/>
      </c>
    </row>
    <row r="3817" spans="1:9">
      <c r="A3817" s="332"/>
      <c r="B3817" s="332"/>
      <c r="C3817" s="332"/>
      <c r="D3817" s="332"/>
      <c r="E3817" s="332"/>
      <c r="F3817" s="333"/>
      <c r="G3817" s="334"/>
      <c r="H3817" s="334"/>
      <c r="I3817" s="389" t="str">
        <f>IFERROR(Table2[[#This Row],[Total private allowed amount for facility inpatient and outpatient services ($ millions) (required)]]/Table2[[#This Row],[Simulated Medicare allowed amount for facility inpatient and outpatient services ($ millions) (required)]],"")</f>
        <v/>
      </c>
    </row>
    <row r="3818" spans="1:9">
      <c r="A3818" s="332"/>
      <c r="B3818" s="332"/>
      <c r="C3818" s="332"/>
      <c r="D3818" s="332"/>
      <c r="E3818" s="332"/>
      <c r="F3818" s="333"/>
      <c r="G3818" s="334"/>
      <c r="H3818" s="334"/>
      <c r="I3818" s="389" t="str">
        <f>IFERROR(Table2[[#This Row],[Total private allowed amount for facility inpatient and outpatient services ($ millions) (required)]]/Table2[[#This Row],[Simulated Medicare allowed amount for facility inpatient and outpatient services ($ millions) (required)]],"")</f>
        <v/>
      </c>
    </row>
    <row r="3819" spans="1:9">
      <c r="A3819" s="332"/>
      <c r="B3819" s="332"/>
      <c r="C3819" s="332"/>
      <c r="D3819" s="332"/>
      <c r="E3819" s="332"/>
      <c r="F3819" s="333"/>
      <c r="G3819" s="334"/>
      <c r="H3819" s="334"/>
      <c r="I3819" s="389" t="str">
        <f>IFERROR(Table2[[#This Row],[Total private allowed amount for facility inpatient and outpatient services ($ millions) (required)]]/Table2[[#This Row],[Simulated Medicare allowed amount for facility inpatient and outpatient services ($ millions) (required)]],"")</f>
        <v/>
      </c>
    </row>
    <row r="3820" spans="1:9">
      <c r="A3820" s="332"/>
      <c r="B3820" s="332"/>
      <c r="C3820" s="332"/>
      <c r="D3820" s="332"/>
      <c r="E3820" s="332"/>
      <c r="F3820" s="333"/>
      <c r="G3820" s="334"/>
      <c r="H3820" s="334"/>
      <c r="I3820" s="389" t="str">
        <f>IFERROR(Table2[[#This Row],[Total private allowed amount for facility inpatient and outpatient services ($ millions) (required)]]/Table2[[#This Row],[Simulated Medicare allowed amount for facility inpatient and outpatient services ($ millions) (required)]],"")</f>
        <v/>
      </c>
    </row>
    <row r="3821" spans="1:9">
      <c r="A3821" s="332"/>
      <c r="B3821" s="332"/>
      <c r="C3821" s="332"/>
      <c r="D3821" s="332"/>
      <c r="E3821" s="332"/>
      <c r="F3821" s="333"/>
      <c r="G3821" s="334"/>
      <c r="H3821" s="334"/>
      <c r="I3821" s="389" t="str">
        <f>IFERROR(Table2[[#This Row],[Total private allowed amount for facility inpatient and outpatient services ($ millions) (required)]]/Table2[[#This Row],[Simulated Medicare allowed amount for facility inpatient and outpatient services ($ millions) (required)]],"")</f>
        <v/>
      </c>
    </row>
    <row r="3822" spans="1:9">
      <c r="A3822" s="332"/>
      <c r="B3822" s="332"/>
      <c r="C3822" s="332"/>
      <c r="D3822" s="332"/>
      <c r="E3822" s="332"/>
      <c r="F3822" s="333"/>
      <c r="G3822" s="334"/>
      <c r="H3822" s="334"/>
      <c r="I3822" s="389" t="str">
        <f>IFERROR(Table2[[#This Row],[Total private allowed amount for facility inpatient and outpatient services ($ millions) (required)]]/Table2[[#This Row],[Simulated Medicare allowed amount for facility inpatient and outpatient services ($ millions) (required)]],"")</f>
        <v/>
      </c>
    </row>
    <row r="3823" spans="1:9">
      <c r="A3823" s="332"/>
      <c r="B3823" s="332"/>
      <c r="C3823" s="332"/>
      <c r="D3823" s="332"/>
      <c r="E3823" s="332"/>
      <c r="F3823" s="333"/>
      <c r="G3823" s="334"/>
      <c r="H3823" s="334"/>
      <c r="I3823" s="389" t="str">
        <f>IFERROR(Table2[[#This Row],[Total private allowed amount for facility inpatient and outpatient services ($ millions) (required)]]/Table2[[#This Row],[Simulated Medicare allowed amount for facility inpatient and outpatient services ($ millions) (required)]],"")</f>
        <v/>
      </c>
    </row>
    <row r="3824" spans="1:9">
      <c r="A3824" s="332"/>
      <c r="B3824" s="332"/>
      <c r="C3824" s="332"/>
      <c r="D3824" s="332"/>
      <c r="E3824" s="332"/>
      <c r="F3824" s="333"/>
      <c r="G3824" s="334"/>
      <c r="H3824" s="334"/>
      <c r="I3824" s="389" t="str">
        <f>IFERROR(Table2[[#This Row],[Total private allowed amount for facility inpatient and outpatient services ($ millions) (required)]]/Table2[[#This Row],[Simulated Medicare allowed amount for facility inpatient and outpatient services ($ millions) (required)]],"")</f>
        <v/>
      </c>
    </row>
    <row r="3825" spans="1:9">
      <c r="A3825" s="332"/>
      <c r="B3825" s="332"/>
      <c r="C3825" s="332"/>
      <c r="D3825" s="332"/>
      <c r="E3825" s="332"/>
      <c r="F3825" s="333"/>
      <c r="G3825" s="334"/>
      <c r="H3825" s="334"/>
      <c r="I3825" s="389" t="str">
        <f>IFERROR(Table2[[#This Row],[Total private allowed amount for facility inpatient and outpatient services ($ millions) (required)]]/Table2[[#This Row],[Simulated Medicare allowed amount for facility inpatient and outpatient services ($ millions) (required)]],"")</f>
        <v/>
      </c>
    </row>
    <row r="3826" spans="1:9">
      <c r="A3826" s="332"/>
      <c r="B3826" s="332"/>
      <c r="C3826" s="332"/>
      <c r="D3826" s="332"/>
      <c r="E3826" s="332"/>
      <c r="F3826" s="333"/>
      <c r="G3826" s="334"/>
      <c r="H3826" s="334"/>
      <c r="I3826" s="389" t="str">
        <f>IFERROR(Table2[[#This Row],[Total private allowed amount for facility inpatient and outpatient services ($ millions) (required)]]/Table2[[#This Row],[Simulated Medicare allowed amount for facility inpatient and outpatient services ($ millions) (required)]],"")</f>
        <v/>
      </c>
    </row>
    <row r="3827" spans="1:9">
      <c r="A3827" s="332"/>
      <c r="B3827" s="332"/>
      <c r="C3827" s="332"/>
      <c r="D3827" s="332"/>
      <c r="E3827" s="332"/>
      <c r="F3827" s="333"/>
      <c r="G3827" s="335"/>
      <c r="H3827" s="334"/>
      <c r="I3827" s="389" t="str">
        <f>IFERROR(Table2[[#This Row],[Total private allowed amount for facility inpatient and outpatient services ($ millions) (required)]]/Table2[[#This Row],[Simulated Medicare allowed amount for facility inpatient and outpatient services ($ millions) (required)]],"")</f>
        <v/>
      </c>
    </row>
    <row r="3828" spans="1:9">
      <c r="A3828" s="332"/>
      <c r="B3828" s="332"/>
      <c r="C3828" s="332"/>
      <c r="D3828" s="332"/>
      <c r="E3828" s="332"/>
      <c r="F3828" s="333"/>
      <c r="G3828" s="334"/>
      <c r="H3828" s="334"/>
      <c r="I3828" s="389" t="str">
        <f>IFERROR(Table2[[#This Row],[Total private allowed amount for facility inpatient and outpatient services ($ millions) (required)]]/Table2[[#This Row],[Simulated Medicare allowed amount for facility inpatient and outpatient services ($ millions) (required)]],"")</f>
        <v/>
      </c>
    </row>
    <row r="3829" spans="1:9">
      <c r="A3829" s="332"/>
      <c r="B3829" s="332"/>
      <c r="C3829" s="332"/>
      <c r="D3829" s="332"/>
      <c r="E3829" s="332"/>
      <c r="F3829" s="333"/>
      <c r="G3829" s="334"/>
      <c r="H3829" s="335"/>
      <c r="I3829" s="389" t="str">
        <f>IFERROR(Table2[[#This Row],[Total private allowed amount for facility inpatient and outpatient services ($ millions) (required)]]/Table2[[#This Row],[Simulated Medicare allowed amount for facility inpatient and outpatient services ($ millions) (required)]],"")</f>
        <v/>
      </c>
    </row>
    <row r="3830" spans="1:9">
      <c r="A3830" s="332"/>
      <c r="B3830" s="332"/>
      <c r="C3830" s="332"/>
      <c r="D3830" s="332"/>
      <c r="E3830" s="332"/>
      <c r="F3830" s="333"/>
      <c r="G3830" s="334"/>
      <c r="H3830" s="335"/>
      <c r="I3830" s="389" t="str">
        <f>IFERROR(Table2[[#This Row],[Total private allowed amount for facility inpatient and outpatient services ($ millions) (required)]]/Table2[[#This Row],[Simulated Medicare allowed amount for facility inpatient and outpatient services ($ millions) (required)]],"")</f>
        <v/>
      </c>
    </row>
    <row r="3831" spans="1:9">
      <c r="A3831" s="332"/>
      <c r="B3831" s="332"/>
      <c r="C3831" s="332"/>
      <c r="D3831" s="332"/>
      <c r="E3831" s="332"/>
      <c r="F3831" s="333"/>
      <c r="G3831" s="334"/>
      <c r="H3831" s="334"/>
      <c r="I3831" s="389" t="str">
        <f>IFERROR(Table2[[#This Row],[Total private allowed amount for facility inpatient and outpatient services ($ millions) (required)]]/Table2[[#This Row],[Simulated Medicare allowed amount for facility inpatient and outpatient services ($ millions) (required)]],"")</f>
        <v/>
      </c>
    </row>
    <row r="3832" spans="1:9" hidden="1">
      <c r="A3832" s="50">
        <v>501301</v>
      </c>
      <c r="B3832" s="50" t="s">
        <v>2547</v>
      </c>
      <c r="C3832" s="50" t="s">
        <v>2548</v>
      </c>
      <c r="D3832" s="50" t="s">
        <v>2549</v>
      </c>
      <c r="E3832" s="50" t="s">
        <v>253</v>
      </c>
      <c r="F3832" s="51" t="s">
        <v>74</v>
      </c>
      <c r="G3832" s="52" t="s">
        <v>254</v>
      </c>
      <c r="H3832" s="52" t="s">
        <v>254</v>
      </c>
      <c r="I383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33" spans="1:9" hidden="1">
      <c r="A3833" s="50">
        <v>501302</v>
      </c>
      <c r="B3833" s="50" t="s">
        <v>2550</v>
      </c>
      <c r="C3833" s="50" t="s">
        <v>2349</v>
      </c>
      <c r="D3833" s="50" t="s">
        <v>2549</v>
      </c>
      <c r="E3833" s="50" t="s">
        <v>253</v>
      </c>
      <c r="F3833" s="51" t="s">
        <v>74</v>
      </c>
      <c r="G3833" s="53">
        <v>1.72</v>
      </c>
      <c r="H3833" s="53">
        <v>1.19</v>
      </c>
      <c r="I383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1.4453781512605042</v>
      </c>
    </row>
    <row r="3834" spans="1:9" hidden="1">
      <c r="A3834" s="50">
        <v>501303</v>
      </c>
      <c r="B3834" s="50" t="s">
        <v>2551</v>
      </c>
      <c r="C3834" s="50" t="s">
        <v>2552</v>
      </c>
      <c r="D3834" s="50" t="s">
        <v>2549</v>
      </c>
      <c r="E3834" s="50" t="s">
        <v>253</v>
      </c>
      <c r="F3834" s="51" t="s">
        <v>74</v>
      </c>
      <c r="G3834" s="53">
        <v>4.72</v>
      </c>
      <c r="H3834" s="53">
        <v>2.85</v>
      </c>
      <c r="I383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1.6561403508771928</v>
      </c>
    </row>
    <row r="3835" spans="1:9" hidden="1">
      <c r="A3835" s="50">
        <v>501304</v>
      </c>
      <c r="B3835" s="50" t="s">
        <v>2553</v>
      </c>
      <c r="C3835" s="50" t="s">
        <v>2554</v>
      </c>
      <c r="D3835" s="50" t="s">
        <v>2549</v>
      </c>
      <c r="E3835" s="50" t="s">
        <v>253</v>
      </c>
      <c r="F3835" s="51" t="s">
        <v>74</v>
      </c>
      <c r="G3835" s="53">
        <v>15.53</v>
      </c>
      <c r="H3835" s="53">
        <v>7.08</v>
      </c>
      <c r="I383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2.1935028248587569</v>
      </c>
    </row>
    <row r="3836" spans="1:9" hidden="1">
      <c r="A3836" s="50">
        <v>501305</v>
      </c>
      <c r="B3836" s="50" t="s">
        <v>2555</v>
      </c>
      <c r="C3836" s="50" t="s">
        <v>2556</v>
      </c>
      <c r="D3836" s="50" t="s">
        <v>2549</v>
      </c>
      <c r="E3836" s="50" t="s">
        <v>253</v>
      </c>
      <c r="F3836" s="51" t="s">
        <v>74</v>
      </c>
      <c r="G3836" s="53">
        <v>4.26</v>
      </c>
      <c r="H3836" s="53">
        <v>3.13</v>
      </c>
      <c r="I383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1.3610223642172523</v>
      </c>
    </row>
    <row r="3837" spans="1:9" hidden="1">
      <c r="A3837" s="50">
        <v>501307</v>
      </c>
      <c r="B3837" s="50" t="s">
        <v>2557</v>
      </c>
      <c r="C3837" s="50" t="s">
        <v>2558</v>
      </c>
      <c r="D3837" s="50" t="s">
        <v>2549</v>
      </c>
      <c r="E3837" s="50" t="s">
        <v>253</v>
      </c>
      <c r="F3837" s="51" t="s">
        <v>74</v>
      </c>
      <c r="G3837" s="52" t="s">
        <v>254</v>
      </c>
      <c r="H3837" s="52" t="s">
        <v>254</v>
      </c>
      <c r="I383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38" spans="1:9" hidden="1">
      <c r="A3838" s="50">
        <v>501308</v>
      </c>
      <c r="B3838" s="50" t="s">
        <v>2559</v>
      </c>
      <c r="C3838" s="50" t="s">
        <v>2560</v>
      </c>
      <c r="D3838" s="50" t="s">
        <v>2549</v>
      </c>
      <c r="E3838" s="50" t="s">
        <v>253</v>
      </c>
      <c r="F3838" s="51" t="s">
        <v>74</v>
      </c>
      <c r="G3838" s="53">
        <v>4.51</v>
      </c>
      <c r="H3838" s="54">
        <v>2.8</v>
      </c>
      <c r="I383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1.6107142857142858</v>
      </c>
    </row>
    <row r="3839" spans="1:9" ht="15" hidden="1" customHeight="1">
      <c r="A3839" s="50">
        <v>501309</v>
      </c>
      <c r="B3839" s="50" t="s">
        <v>2561</v>
      </c>
      <c r="C3839" s="50" t="s">
        <v>2562</v>
      </c>
      <c r="D3839" s="50" t="s">
        <v>2549</v>
      </c>
      <c r="E3839" s="50" t="s">
        <v>270</v>
      </c>
      <c r="F3839" s="51" t="s">
        <v>74</v>
      </c>
      <c r="G3839" s="53">
        <v>2.75</v>
      </c>
      <c r="H3839" s="54">
        <v>1.4</v>
      </c>
      <c r="I383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1.9642857142857144</v>
      </c>
    </row>
    <row r="3840" spans="1:9" ht="15" hidden="1" customHeight="1">
      <c r="A3840" s="50">
        <v>501310</v>
      </c>
      <c r="B3840" s="50" t="s">
        <v>2563</v>
      </c>
      <c r="C3840" s="50" t="s">
        <v>2195</v>
      </c>
      <c r="D3840" s="50" t="s">
        <v>2549</v>
      </c>
      <c r="E3840" s="50" t="s">
        <v>253</v>
      </c>
      <c r="F3840" s="51" t="s">
        <v>74</v>
      </c>
      <c r="G3840" s="53">
        <v>4.29</v>
      </c>
      <c r="H3840" s="53">
        <v>3.09</v>
      </c>
      <c r="I384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1.3883495145631068</v>
      </c>
    </row>
    <row r="3841" spans="1:9" ht="15" hidden="1" customHeight="1">
      <c r="A3841" s="50">
        <v>501311</v>
      </c>
      <c r="B3841" s="50" t="s">
        <v>2564</v>
      </c>
      <c r="C3841" s="50" t="s">
        <v>2565</v>
      </c>
      <c r="D3841" s="50" t="s">
        <v>2549</v>
      </c>
      <c r="E3841" s="50" t="s">
        <v>253</v>
      </c>
      <c r="F3841" s="51" t="s">
        <v>74</v>
      </c>
      <c r="G3841" s="52" t="s">
        <v>254</v>
      </c>
      <c r="H3841" s="52" t="s">
        <v>254</v>
      </c>
      <c r="I38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42" spans="1:9" ht="15" hidden="1" customHeight="1">
      <c r="A3842" s="50">
        <v>501312</v>
      </c>
      <c r="B3842" s="50" t="s">
        <v>2566</v>
      </c>
      <c r="C3842" s="50" t="s">
        <v>2567</v>
      </c>
      <c r="D3842" s="50" t="s">
        <v>2549</v>
      </c>
      <c r="E3842" s="50" t="s">
        <v>253</v>
      </c>
      <c r="F3842" s="51" t="s">
        <v>74</v>
      </c>
      <c r="G3842" s="53">
        <v>26.76</v>
      </c>
      <c r="H3842" s="53">
        <v>12.86</v>
      </c>
      <c r="I384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2.0808709175738729</v>
      </c>
    </row>
    <row r="3843" spans="1:9" ht="15" hidden="1" customHeight="1">
      <c r="A3843" s="50">
        <v>501313</v>
      </c>
      <c r="B3843" s="50" t="s">
        <v>640</v>
      </c>
      <c r="C3843" s="50" t="s">
        <v>2568</v>
      </c>
      <c r="D3843" s="50" t="s">
        <v>2549</v>
      </c>
      <c r="E3843" s="50" t="s">
        <v>253</v>
      </c>
      <c r="F3843" s="51" t="s">
        <v>74</v>
      </c>
      <c r="G3843" s="52" t="s">
        <v>254</v>
      </c>
      <c r="H3843" s="52" t="s">
        <v>254</v>
      </c>
      <c r="I384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44" spans="1:9" ht="15" hidden="1" customHeight="1">
      <c r="A3844" s="50">
        <v>501314</v>
      </c>
      <c r="B3844" s="50" t="s">
        <v>2569</v>
      </c>
      <c r="C3844" s="50" t="s">
        <v>2570</v>
      </c>
      <c r="D3844" s="50" t="s">
        <v>2549</v>
      </c>
      <c r="E3844" s="50" t="s">
        <v>253</v>
      </c>
      <c r="F3844" s="51" t="s">
        <v>74</v>
      </c>
      <c r="G3844" s="53">
        <v>0.61</v>
      </c>
      <c r="H3844" s="53">
        <v>0.66</v>
      </c>
      <c r="I384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0.9242424242424242</v>
      </c>
    </row>
    <row r="3845" spans="1:9" ht="15" hidden="1" customHeight="1">
      <c r="A3845" s="50">
        <v>501315</v>
      </c>
      <c r="B3845" s="50" t="s">
        <v>2571</v>
      </c>
      <c r="C3845" s="50" t="s">
        <v>2572</v>
      </c>
      <c r="D3845" s="50" t="s">
        <v>2549</v>
      </c>
      <c r="E3845" s="50" t="s">
        <v>253</v>
      </c>
      <c r="F3845" s="51" t="s">
        <v>74</v>
      </c>
      <c r="G3845" s="53">
        <v>2.0699999999999998</v>
      </c>
      <c r="H3845" s="53">
        <v>1.83</v>
      </c>
      <c r="I384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1.1311475409836065</v>
      </c>
    </row>
    <row r="3846" spans="1:9" ht="15" hidden="1" customHeight="1">
      <c r="A3846" s="50">
        <v>501316</v>
      </c>
      <c r="B3846" s="50" t="s">
        <v>2573</v>
      </c>
      <c r="C3846" s="50" t="s">
        <v>2574</v>
      </c>
      <c r="D3846" s="50" t="s">
        <v>2549</v>
      </c>
      <c r="E3846" s="50" t="s">
        <v>253</v>
      </c>
      <c r="F3846" s="51" t="s">
        <v>74</v>
      </c>
      <c r="G3846" s="53">
        <v>1.1200000000000001</v>
      </c>
      <c r="H3846" s="53">
        <v>0.94</v>
      </c>
      <c r="I384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1.1914893617021278</v>
      </c>
    </row>
    <row r="3847" spans="1:9" hidden="1">
      <c r="A3847" s="50">
        <v>501317</v>
      </c>
      <c r="B3847" s="50" t="s">
        <v>2575</v>
      </c>
      <c r="C3847" s="50" t="s">
        <v>2576</v>
      </c>
      <c r="D3847" s="50" t="s">
        <v>2549</v>
      </c>
      <c r="E3847" s="50" t="s">
        <v>253</v>
      </c>
      <c r="F3847" s="51" t="s">
        <v>74</v>
      </c>
      <c r="G3847" s="52" t="s">
        <v>254</v>
      </c>
      <c r="H3847" s="52" t="s">
        <v>254</v>
      </c>
      <c r="I384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48" spans="1:9" ht="15" hidden="1" customHeight="1">
      <c r="A3848" s="50">
        <v>501318</v>
      </c>
      <c r="B3848" s="50" t="s">
        <v>2577</v>
      </c>
      <c r="C3848" s="50" t="s">
        <v>2578</v>
      </c>
      <c r="D3848" s="50" t="s">
        <v>2549</v>
      </c>
      <c r="E3848" s="50" t="s">
        <v>270</v>
      </c>
      <c r="F3848" s="51" t="s">
        <v>74</v>
      </c>
      <c r="G3848" s="53">
        <v>2.98</v>
      </c>
      <c r="H3848" s="53">
        <v>3.07</v>
      </c>
      <c r="I384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0.97068403908794798</v>
      </c>
    </row>
    <row r="3849" spans="1:9" ht="15" hidden="1" customHeight="1">
      <c r="A3849" s="50">
        <v>501319</v>
      </c>
      <c r="B3849" s="50" t="s">
        <v>2579</v>
      </c>
      <c r="C3849" s="50" t="s">
        <v>1564</v>
      </c>
      <c r="D3849" s="50" t="s">
        <v>2549</v>
      </c>
      <c r="E3849" s="50" t="s">
        <v>253</v>
      </c>
      <c r="F3849" s="51" t="s">
        <v>74</v>
      </c>
      <c r="G3849" s="52" t="s">
        <v>254</v>
      </c>
      <c r="H3849" s="52" t="s">
        <v>254</v>
      </c>
      <c r="I384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50" spans="1:9" hidden="1">
      <c r="A3850" s="50">
        <v>501320</v>
      </c>
      <c r="B3850" s="50" t="s">
        <v>2580</v>
      </c>
      <c r="C3850" s="50" t="s">
        <v>439</v>
      </c>
      <c r="D3850" s="50" t="s">
        <v>2549</v>
      </c>
      <c r="E3850" s="50" t="s">
        <v>253</v>
      </c>
      <c r="F3850" s="51" t="s">
        <v>74</v>
      </c>
      <c r="G3850" s="52" t="s">
        <v>254</v>
      </c>
      <c r="H3850" s="52" t="s">
        <v>254</v>
      </c>
      <c r="I385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51" spans="1:9" hidden="1">
      <c r="A3851" s="50">
        <v>501321</v>
      </c>
      <c r="B3851" s="50" t="s">
        <v>2581</v>
      </c>
      <c r="C3851" s="50" t="s">
        <v>2582</v>
      </c>
      <c r="D3851" s="50" t="s">
        <v>2549</v>
      </c>
      <c r="E3851" s="50" t="s">
        <v>253</v>
      </c>
      <c r="F3851" s="51" t="s">
        <v>74</v>
      </c>
      <c r="G3851" s="53">
        <v>0.64</v>
      </c>
      <c r="H3851" s="53">
        <v>0.61</v>
      </c>
      <c r="I385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1.0491803278688525</v>
      </c>
    </row>
    <row r="3852" spans="1:9" hidden="1">
      <c r="A3852" s="50">
        <v>501322</v>
      </c>
      <c r="B3852" s="50" t="s">
        <v>2583</v>
      </c>
      <c r="C3852" s="50" t="s">
        <v>2584</v>
      </c>
      <c r="D3852" s="50" t="s">
        <v>2549</v>
      </c>
      <c r="E3852" s="50" t="s">
        <v>253</v>
      </c>
      <c r="F3852" s="51" t="s">
        <v>74</v>
      </c>
      <c r="G3852" s="52" t="s">
        <v>254</v>
      </c>
      <c r="H3852" s="52" t="s">
        <v>254</v>
      </c>
      <c r="I385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53" spans="1:9" hidden="1">
      <c r="A3853" s="50">
        <v>501323</v>
      </c>
      <c r="B3853" s="50" t="s">
        <v>2585</v>
      </c>
      <c r="C3853" s="50" t="s">
        <v>2586</v>
      </c>
      <c r="D3853" s="50" t="s">
        <v>2549</v>
      </c>
      <c r="E3853" s="50" t="s">
        <v>2585</v>
      </c>
      <c r="F3853" s="51" t="s">
        <v>74</v>
      </c>
      <c r="G3853" s="54">
        <v>19.8</v>
      </c>
      <c r="H3853" s="53">
        <v>10.96</v>
      </c>
      <c r="I385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1.8065693430656933</v>
      </c>
    </row>
    <row r="3854" spans="1:9" hidden="1">
      <c r="A3854" s="50">
        <v>501324</v>
      </c>
      <c r="B3854" s="50" t="s">
        <v>2587</v>
      </c>
      <c r="C3854" s="50" t="s">
        <v>2588</v>
      </c>
      <c r="D3854" s="50" t="s">
        <v>2549</v>
      </c>
      <c r="E3854" s="50" t="s">
        <v>253</v>
      </c>
      <c r="F3854" s="51" t="s">
        <v>74</v>
      </c>
      <c r="G3854" s="53">
        <v>1.85</v>
      </c>
      <c r="H3854" s="53">
        <v>1.47</v>
      </c>
      <c r="I385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1.2585034013605443</v>
      </c>
    </row>
    <row r="3855" spans="1:9" hidden="1">
      <c r="A3855" s="50">
        <v>501325</v>
      </c>
      <c r="B3855" s="50" t="s">
        <v>2589</v>
      </c>
      <c r="C3855" s="50" t="s">
        <v>2590</v>
      </c>
      <c r="D3855" s="50" t="s">
        <v>2549</v>
      </c>
      <c r="E3855" s="50" t="s">
        <v>253</v>
      </c>
      <c r="F3855" s="51" t="s">
        <v>74</v>
      </c>
      <c r="G3855" s="53">
        <v>6.78</v>
      </c>
      <c r="H3855" s="53">
        <v>4.13</v>
      </c>
      <c r="I385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1.6416464891041163</v>
      </c>
    </row>
    <row r="3856" spans="1:9" hidden="1">
      <c r="A3856" s="50">
        <v>501326</v>
      </c>
      <c r="B3856" s="50" t="s">
        <v>2591</v>
      </c>
      <c r="C3856" s="50" t="s">
        <v>2592</v>
      </c>
      <c r="D3856" s="50" t="s">
        <v>2549</v>
      </c>
      <c r="E3856" s="50" t="s">
        <v>270</v>
      </c>
      <c r="F3856" s="51" t="s">
        <v>74</v>
      </c>
      <c r="G3856" s="53">
        <v>13.49</v>
      </c>
      <c r="H3856" s="53">
        <v>6.35</v>
      </c>
      <c r="I385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2.1244094488188976</v>
      </c>
    </row>
    <row r="3857" spans="1:9" hidden="1">
      <c r="A3857" s="50">
        <v>501327</v>
      </c>
      <c r="B3857" s="50" t="s">
        <v>2593</v>
      </c>
      <c r="C3857" s="50" t="s">
        <v>2594</v>
      </c>
      <c r="D3857" s="50" t="s">
        <v>2549</v>
      </c>
      <c r="E3857" s="50" t="s">
        <v>270</v>
      </c>
      <c r="F3857" s="51" t="s">
        <v>74</v>
      </c>
      <c r="G3857" s="53">
        <v>10.01</v>
      </c>
      <c r="H3857" s="53">
        <v>8.08</v>
      </c>
      <c r="I385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1.2388613861386137</v>
      </c>
    </row>
    <row r="3858" spans="1:9" hidden="1">
      <c r="A3858" s="50">
        <v>501328</v>
      </c>
      <c r="B3858" s="50" t="s">
        <v>2595</v>
      </c>
      <c r="C3858" s="50" t="s">
        <v>2596</v>
      </c>
      <c r="D3858" s="50" t="s">
        <v>2549</v>
      </c>
      <c r="E3858" s="50" t="s">
        <v>253</v>
      </c>
      <c r="F3858" s="51" t="s">
        <v>74</v>
      </c>
      <c r="G3858" s="54">
        <v>7.2</v>
      </c>
      <c r="H3858" s="53">
        <v>4.42</v>
      </c>
      <c r="I385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1.6289592760180995</v>
      </c>
    </row>
    <row r="3859" spans="1:9" hidden="1">
      <c r="A3859" s="50">
        <v>501329</v>
      </c>
      <c r="B3859" s="50" t="s">
        <v>2597</v>
      </c>
      <c r="C3859" s="50" t="s">
        <v>2598</v>
      </c>
      <c r="D3859" s="50" t="s">
        <v>2549</v>
      </c>
      <c r="E3859" s="50" t="s">
        <v>286</v>
      </c>
      <c r="F3859" s="51" t="s">
        <v>74</v>
      </c>
      <c r="G3859" s="53">
        <v>14.11</v>
      </c>
      <c r="H3859" s="53">
        <v>7.44</v>
      </c>
      <c r="I385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1.8965053763440858</v>
      </c>
    </row>
    <row r="3860" spans="1:9" hidden="1">
      <c r="A3860" s="50">
        <v>501330</v>
      </c>
      <c r="B3860" s="50" t="s">
        <v>2599</v>
      </c>
      <c r="C3860" s="50" t="s">
        <v>2600</v>
      </c>
      <c r="D3860" s="50" t="s">
        <v>2549</v>
      </c>
      <c r="E3860" s="50" t="s">
        <v>2601</v>
      </c>
      <c r="F3860" s="51" t="s">
        <v>74</v>
      </c>
      <c r="G3860" s="53">
        <v>25.88</v>
      </c>
      <c r="H3860" s="53">
        <v>10.99</v>
      </c>
      <c r="I386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2.3548680618744311</v>
      </c>
    </row>
    <row r="3861" spans="1:9" hidden="1">
      <c r="A3861" s="50">
        <v>501331</v>
      </c>
      <c r="B3861" s="50" t="s">
        <v>2602</v>
      </c>
      <c r="C3861" s="50" t="s">
        <v>2603</v>
      </c>
      <c r="D3861" s="50" t="s">
        <v>2549</v>
      </c>
      <c r="E3861" s="50" t="s">
        <v>253</v>
      </c>
      <c r="F3861" s="51" t="s">
        <v>74</v>
      </c>
      <c r="G3861" s="53">
        <v>29.64</v>
      </c>
      <c r="H3861" s="54">
        <v>20.7</v>
      </c>
      <c r="I386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1.4318840579710146</v>
      </c>
    </row>
    <row r="3862" spans="1:9" hidden="1">
      <c r="A3862" s="50">
        <v>501332</v>
      </c>
      <c r="B3862" s="50" t="s">
        <v>2604</v>
      </c>
      <c r="C3862" s="50" t="s">
        <v>2605</v>
      </c>
      <c r="D3862" s="50" t="s">
        <v>2549</v>
      </c>
      <c r="E3862" s="50" t="s">
        <v>2606</v>
      </c>
      <c r="F3862" s="51" t="s">
        <v>74</v>
      </c>
      <c r="G3862" s="53">
        <v>9.17</v>
      </c>
      <c r="H3862" s="53">
        <v>5.19</v>
      </c>
      <c r="I386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1.7668593448940269</v>
      </c>
    </row>
    <row r="3863" spans="1:9" hidden="1">
      <c r="A3863" s="50">
        <v>501333</v>
      </c>
      <c r="B3863" s="50" t="s">
        <v>2607</v>
      </c>
      <c r="C3863" s="50" t="s">
        <v>2608</v>
      </c>
      <c r="D3863" s="50" t="s">
        <v>2549</v>
      </c>
      <c r="E3863" s="50" t="s">
        <v>253</v>
      </c>
      <c r="F3863" s="51" t="s">
        <v>74</v>
      </c>
      <c r="G3863" s="53">
        <v>37.869999999999997</v>
      </c>
      <c r="H3863" s="53">
        <v>19.37</v>
      </c>
      <c r="I386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1.9550851832731024</v>
      </c>
    </row>
    <row r="3864" spans="1:9" hidden="1">
      <c r="A3864" s="50">
        <v>501334</v>
      </c>
      <c r="B3864" s="50" t="s">
        <v>2609</v>
      </c>
      <c r="C3864" s="50" t="s">
        <v>2610</v>
      </c>
      <c r="D3864" s="50" t="s">
        <v>2549</v>
      </c>
      <c r="E3864" s="50" t="s">
        <v>253</v>
      </c>
      <c r="F3864" s="51" t="s">
        <v>74</v>
      </c>
      <c r="G3864" s="53">
        <v>5.46</v>
      </c>
      <c r="H3864" s="53">
        <v>5.05</v>
      </c>
      <c r="I386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1.0811881188118813</v>
      </c>
    </row>
    <row r="3865" spans="1:9" hidden="1">
      <c r="A3865" s="50">
        <v>501335</v>
      </c>
      <c r="B3865" s="50" t="s">
        <v>2611</v>
      </c>
      <c r="C3865" s="50" t="s">
        <v>2612</v>
      </c>
      <c r="D3865" s="50" t="s">
        <v>2549</v>
      </c>
      <c r="E3865" s="50" t="s">
        <v>375</v>
      </c>
      <c r="F3865" s="51" t="s">
        <v>74</v>
      </c>
      <c r="G3865" s="53">
        <v>28.05</v>
      </c>
      <c r="H3865" s="53">
        <v>16.52</v>
      </c>
      <c r="I386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1.6979418886198547</v>
      </c>
    </row>
    <row r="3866" spans="1:9" hidden="1">
      <c r="A3866" s="50">
        <v>501336</v>
      </c>
      <c r="B3866" s="50" t="s">
        <v>2613</v>
      </c>
      <c r="C3866" s="50" t="s">
        <v>2614</v>
      </c>
      <c r="D3866" s="50" t="s">
        <v>2549</v>
      </c>
      <c r="E3866" s="50" t="s">
        <v>253</v>
      </c>
      <c r="F3866" s="51" t="s">
        <v>74</v>
      </c>
      <c r="G3866" s="53">
        <v>23.51</v>
      </c>
      <c r="H3866" s="53">
        <v>13.55</v>
      </c>
      <c r="I386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1.7350553505535056</v>
      </c>
    </row>
    <row r="3867" spans="1:9" hidden="1">
      <c r="A3867" s="50">
        <v>501337</v>
      </c>
      <c r="B3867" s="50" t="s">
        <v>2615</v>
      </c>
      <c r="C3867" s="50" t="s">
        <v>2616</v>
      </c>
      <c r="D3867" s="50" t="s">
        <v>2549</v>
      </c>
      <c r="E3867" s="50" t="s">
        <v>856</v>
      </c>
      <c r="F3867" s="51" t="s">
        <v>74</v>
      </c>
      <c r="G3867" s="53">
        <v>25.67</v>
      </c>
      <c r="H3867" s="54">
        <v>14.9</v>
      </c>
      <c r="I386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1.7228187919463087</v>
      </c>
    </row>
    <row r="3868" spans="1:9" hidden="1">
      <c r="A3868" s="50">
        <v>501338</v>
      </c>
      <c r="B3868" s="50" t="s">
        <v>2617</v>
      </c>
      <c r="C3868" s="50" t="s">
        <v>2618</v>
      </c>
      <c r="D3868" s="50" t="s">
        <v>2549</v>
      </c>
      <c r="E3868" s="50" t="s">
        <v>253</v>
      </c>
      <c r="F3868" s="51" t="s">
        <v>74</v>
      </c>
      <c r="G3868" s="52" t="s">
        <v>254</v>
      </c>
      <c r="H3868" s="52" t="s">
        <v>254</v>
      </c>
      <c r="I386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69" spans="1:9" hidden="1">
      <c r="A3869" s="50">
        <v>501339</v>
      </c>
      <c r="B3869" s="50" t="s">
        <v>2619</v>
      </c>
      <c r="C3869" s="50" t="s">
        <v>2620</v>
      </c>
      <c r="D3869" s="50" t="s">
        <v>2549</v>
      </c>
      <c r="E3869" s="50" t="s">
        <v>253</v>
      </c>
      <c r="F3869" s="51" t="s">
        <v>74</v>
      </c>
      <c r="G3869" s="53">
        <v>12.23</v>
      </c>
      <c r="H3869" s="53">
        <v>6.71</v>
      </c>
      <c r="I386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1.8226527570789866</v>
      </c>
    </row>
    <row r="3870" spans="1:9" hidden="1">
      <c r="A3870" s="50">
        <v>501340</v>
      </c>
      <c r="B3870" s="50" t="s">
        <v>2621</v>
      </c>
      <c r="C3870" s="50" t="s">
        <v>2622</v>
      </c>
      <c r="D3870" s="50" t="s">
        <v>2549</v>
      </c>
      <c r="E3870" s="50" t="s">
        <v>286</v>
      </c>
      <c r="F3870" s="51" t="s">
        <v>74</v>
      </c>
      <c r="G3870" s="52" t="s">
        <v>254</v>
      </c>
      <c r="H3870" s="52" t="s">
        <v>254</v>
      </c>
      <c r="I387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71" spans="1:9">
      <c r="A3871" s="332"/>
      <c r="B3871" s="332"/>
      <c r="C3871" s="332"/>
      <c r="D3871" s="332"/>
      <c r="E3871" s="332"/>
      <c r="F3871" s="333"/>
      <c r="G3871" s="334"/>
      <c r="H3871" s="334"/>
      <c r="I3871" s="389" t="str">
        <f>IFERROR(Table2[[#This Row],[Total private allowed amount for facility inpatient and outpatient services ($ millions) (required)]]/Table2[[#This Row],[Simulated Medicare allowed amount for facility inpatient and outpatient services ($ millions) (required)]],"")</f>
        <v/>
      </c>
    </row>
    <row r="3872" spans="1:9">
      <c r="A3872" s="332"/>
      <c r="B3872" s="332"/>
      <c r="C3872" s="332"/>
      <c r="D3872" s="332"/>
      <c r="E3872" s="332"/>
      <c r="F3872" s="333"/>
      <c r="G3872" s="334"/>
      <c r="H3872" s="334"/>
      <c r="I3872" s="389" t="str">
        <f>IFERROR(Table2[[#This Row],[Total private allowed amount for facility inpatient and outpatient services ($ millions) (required)]]/Table2[[#This Row],[Simulated Medicare allowed amount for facility inpatient and outpatient services ($ millions) (required)]],"")</f>
        <v/>
      </c>
    </row>
    <row r="3873" spans="1:9">
      <c r="A3873" s="332"/>
      <c r="B3873" s="332"/>
      <c r="C3873" s="332"/>
      <c r="D3873" s="332"/>
      <c r="E3873" s="332"/>
      <c r="F3873" s="333"/>
      <c r="G3873" s="334"/>
      <c r="H3873" s="334"/>
      <c r="I3873" s="389" t="str">
        <f>IFERROR(Table2[[#This Row],[Total private allowed amount for facility inpatient and outpatient services ($ millions) (required)]]/Table2[[#This Row],[Simulated Medicare allowed amount for facility inpatient and outpatient services ($ millions) (required)]],"")</f>
        <v/>
      </c>
    </row>
    <row r="3874" spans="1:9">
      <c r="A3874" s="332"/>
      <c r="B3874" s="332"/>
      <c r="C3874" s="332"/>
      <c r="D3874" s="332"/>
      <c r="E3874" s="332"/>
      <c r="F3874" s="333"/>
      <c r="G3874" s="334"/>
      <c r="H3874" s="334"/>
      <c r="I3874" s="389" t="str">
        <f>IFERROR(Table2[[#This Row],[Total private allowed amount for facility inpatient and outpatient services ($ millions) (required)]]/Table2[[#This Row],[Simulated Medicare allowed amount for facility inpatient and outpatient services ($ millions) (required)]],"")</f>
        <v/>
      </c>
    </row>
    <row r="3875" spans="1:9">
      <c r="A3875" s="332"/>
      <c r="B3875" s="332"/>
      <c r="C3875" s="332"/>
      <c r="D3875" s="332"/>
      <c r="E3875" s="332"/>
      <c r="F3875" s="333"/>
      <c r="G3875" s="334"/>
      <c r="H3875" s="335"/>
      <c r="I3875" s="389" t="str">
        <f>IFERROR(Table2[[#This Row],[Total private allowed amount for facility inpatient and outpatient services ($ millions) (required)]]/Table2[[#This Row],[Simulated Medicare allowed amount for facility inpatient and outpatient services ($ millions) (required)]],"")</f>
        <v/>
      </c>
    </row>
    <row r="3876" spans="1:9">
      <c r="A3876" s="332"/>
      <c r="B3876" s="332"/>
      <c r="C3876" s="332"/>
      <c r="D3876" s="332"/>
      <c r="E3876" s="332"/>
      <c r="F3876" s="333"/>
      <c r="G3876" s="336"/>
      <c r="H3876" s="336"/>
      <c r="I3876" s="389" t="str">
        <f>IFERROR(Table2[[#This Row],[Total private allowed amount for facility inpatient and outpatient services ($ millions) (required)]]/Table2[[#This Row],[Simulated Medicare allowed amount for facility inpatient and outpatient services ($ millions) (required)]],"")</f>
        <v/>
      </c>
    </row>
    <row r="3877" spans="1:9">
      <c r="A3877" s="332"/>
      <c r="B3877" s="332"/>
      <c r="C3877" s="332"/>
      <c r="D3877" s="332"/>
      <c r="E3877" s="332"/>
      <c r="F3877" s="333"/>
      <c r="G3877" s="334"/>
      <c r="H3877" s="334"/>
      <c r="I3877" s="389" t="str">
        <f>IFERROR(Table2[[#This Row],[Total private allowed amount for facility inpatient and outpatient services ($ millions) (required)]]/Table2[[#This Row],[Simulated Medicare allowed amount for facility inpatient and outpatient services ($ millions) (required)]],"")</f>
        <v/>
      </c>
    </row>
    <row r="3878" spans="1:9">
      <c r="A3878" s="332"/>
      <c r="B3878" s="332"/>
      <c r="C3878" s="332"/>
      <c r="D3878" s="332"/>
      <c r="E3878" s="332"/>
      <c r="F3878" s="333"/>
      <c r="G3878" s="334"/>
      <c r="H3878" s="334"/>
      <c r="I3878" s="389" t="str">
        <f>IFERROR(Table2[[#This Row],[Total private allowed amount for facility inpatient and outpatient services ($ millions) (required)]]/Table2[[#This Row],[Simulated Medicare allowed amount for facility inpatient and outpatient services ($ millions) (required)]],"")</f>
        <v/>
      </c>
    </row>
    <row r="3879" spans="1:9">
      <c r="A3879" s="332"/>
      <c r="B3879" s="332"/>
      <c r="C3879" s="332"/>
      <c r="D3879" s="332"/>
      <c r="E3879" s="332"/>
      <c r="F3879" s="333"/>
      <c r="G3879" s="334"/>
      <c r="H3879" s="334"/>
      <c r="I3879" s="389" t="str">
        <f>IFERROR(Table2[[#This Row],[Total private allowed amount for facility inpatient and outpatient services ($ millions) (required)]]/Table2[[#This Row],[Simulated Medicare allowed amount for facility inpatient and outpatient services ($ millions) (required)]],"")</f>
        <v/>
      </c>
    </row>
    <row r="3880" spans="1:9">
      <c r="A3880" s="332"/>
      <c r="B3880" s="332"/>
      <c r="C3880" s="332"/>
      <c r="D3880" s="332"/>
      <c r="E3880" s="332"/>
      <c r="F3880" s="333"/>
      <c r="G3880" s="334"/>
      <c r="H3880" s="334"/>
      <c r="I3880" s="389" t="str">
        <f>IFERROR(Table2[[#This Row],[Total private allowed amount for facility inpatient and outpatient services ($ millions) (required)]]/Table2[[#This Row],[Simulated Medicare allowed amount for facility inpatient and outpatient services ($ millions) (required)]],"")</f>
        <v/>
      </c>
    </row>
    <row r="3881" spans="1:9">
      <c r="A3881" s="332"/>
      <c r="B3881" s="332"/>
      <c r="C3881" s="332"/>
      <c r="D3881" s="332"/>
      <c r="E3881" s="332"/>
      <c r="F3881" s="333"/>
      <c r="G3881" s="334"/>
      <c r="H3881" s="334"/>
      <c r="I3881" s="389" t="str">
        <f>IFERROR(Table2[[#This Row],[Total private allowed amount for facility inpatient and outpatient services ($ millions) (required)]]/Table2[[#This Row],[Simulated Medicare allowed amount for facility inpatient and outpatient services ($ millions) (required)]],"")</f>
        <v/>
      </c>
    </row>
    <row r="3882" spans="1:9">
      <c r="A3882" s="332"/>
      <c r="B3882" s="332"/>
      <c r="C3882" s="332"/>
      <c r="D3882" s="332"/>
      <c r="E3882" s="332"/>
      <c r="F3882" s="333"/>
      <c r="G3882" s="334"/>
      <c r="H3882" s="334"/>
      <c r="I3882" s="389" t="str">
        <f>IFERROR(Table2[[#This Row],[Total private allowed amount for facility inpatient and outpatient services ($ millions) (required)]]/Table2[[#This Row],[Simulated Medicare allowed amount for facility inpatient and outpatient services ($ millions) (required)]],"")</f>
        <v/>
      </c>
    </row>
    <row r="3883" spans="1:9">
      <c r="A3883" s="332"/>
      <c r="B3883" s="332"/>
      <c r="C3883" s="332"/>
      <c r="D3883" s="332"/>
      <c r="E3883" s="332"/>
      <c r="F3883" s="333"/>
      <c r="G3883" s="336"/>
      <c r="H3883" s="336"/>
      <c r="I3883" s="389" t="str">
        <f>IFERROR(Table2[[#This Row],[Total private allowed amount for facility inpatient and outpatient services ($ millions) (required)]]/Table2[[#This Row],[Simulated Medicare allowed amount for facility inpatient and outpatient services ($ millions) (required)]],"")</f>
        <v/>
      </c>
    </row>
    <row r="3884" spans="1:9">
      <c r="A3884" s="332"/>
      <c r="B3884" s="332"/>
      <c r="C3884" s="332"/>
      <c r="D3884" s="332"/>
      <c r="E3884" s="332"/>
      <c r="F3884" s="333"/>
      <c r="G3884" s="334"/>
      <c r="H3884" s="334"/>
      <c r="I3884" s="389" t="str">
        <f>IFERROR(Table2[[#This Row],[Total private allowed amount for facility inpatient and outpatient services ($ millions) (required)]]/Table2[[#This Row],[Simulated Medicare allowed amount for facility inpatient and outpatient services ($ millions) (required)]],"")</f>
        <v/>
      </c>
    </row>
    <row r="3885" spans="1:9">
      <c r="A3885" s="332"/>
      <c r="B3885" s="332"/>
      <c r="C3885" s="332"/>
      <c r="D3885" s="332"/>
      <c r="E3885" s="332"/>
      <c r="F3885" s="333"/>
      <c r="G3885" s="334"/>
      <c r="H3885" s="334"/>
      <c r="I3885" s="389" t="str">
        <f>IFERROR(Table2[[#This Row],[Total private allowed amount for facility inpatient and outpatient services ($ millions) (required)]]/Table2[[#This Row],[Simulated Medicare allowed amount for facility inpatient and outpatient services ($ millions) (required)]],"")</f>
        <v/>
      </c>
    </row>
    <row r="3886" spans="1:9">
      <c r="A3886" s="332"/>
      <c r="B3886" s="332"/>
      <c r="C3886" s="332"/>
      <c r="D3886" s="332"/>
      <c r="E3886" s="332"/>
      <c r="F3886" s="333"/>
      <c r="G3886" s="334"/>
      <c r="H3886" s="335"/>
      <c r="I3886" s="389" t="str">
        <f>IFERROR(Table2[[#This Row],[Total private allowed amount for facility inpatient and outpatient services ($ millions) (required)]]/Table2[[#This Row],[Simulated Medicare allowed amount for facility inpatient and outpatient services ($ millions) (required)]],"")</f>
        <v/>
      </c>
    </row>
    <row r="3887" spans="1:9">
      <c r="A3887" s="332"/>
      <c r="B3887" s="332"/>
      <c r="C3887" s="332"/>
      <c r="D3887" s="332"/>
      <c r="E3887" s="332"/>
      <c r="F3887" s="333"/>
      <c r="G3887" s="335"/>
      <c r="H3887" s="335"/>
      <c r="I3887" s="389" t="str">
        <f>IFERROR(Table2[[#This Row],[Total private allowed amount for facility inpatient and outpatient services ($ millions) (required)]]/Table2[[#This Row],[Simulated Medicare allowed amount for facility inpatient and outpatient services ($ millions) (required)]],"")</f>
        <v/>
      </c>
    </row>
    <row r="3888" spans="1:9">
      <c r="A3888" s="332"/>
      <c r="B3888" s="332"/>
      <c r="C3888" s="332"/>
      <c r="D3888" s="332"/>
      <c r="E3888" s="332"/>
      <c r="F3888" s="333"/>
      <c r="G3888" s="334"/>
      <c r="H3888" s="334"/>
      <c r="I3888" s="389" t="str">
        <f>IFERROR(Table2[[#This Row],[Total private allowed amount for facility inpatient and outpatient services ($ millions) (required)]]/Table2[[#This Row],[Simulated Medicare allowed amount for facility inpatient and outpatient services ($ millions) (required)]],"")</f>
        <v/>
      </c>
    </row>
    <row r="3889" spans="1:9">
      <c r="A3889" s="332"/>
      <c r="B3889" s="332"/>
      <c r="C3889" s="332"/>
      <c r="D3889" s="332"/>
      <c r="E3889" s="332"/>
      <c r="F3889" s="333"/>
      <c r="G3889" s="335"/>
      <c r="H3889" s="335"/>
      <c r="I3889" s="389" t="str">
        <f>IFERROR(Table2[[#This Row],[Total private allowed amount for facility inpatient and outpatient services ($ millions) (required)]]/Table2[[#This Row],[Simulated Medicare allowed amount for facility inpatient and outpatient services ($ millions) (required)]],"")</f>
        <v/>
      </c>
    </row>
    <row r="3890" spans="1:9">
      <c r="A3890" s="332"/>
      <c r="B3890" s="332"/>
      <c r="C3890" s="332"/>
      <c r="D3890" s="332"/>
      <c r="E3890" s="332"/>
      <c r="F3890" s="333"/>
      <c r="G3890" s="334"/>
      <c r="H3890" s="334"/>
      <c r="I3890" s="389" t="str">
        <f>IFERROR(Table2[[#This Row],[Total private allowed amount for facility inpatient and outpatient services ($ millions) (required)]]/Table2[[#This Row],[Simulated Medicare allowed amount for facility inpatient and outpatient services ($ millions) (required)]],"")</f>
        <v/>
      </c>
    </row>
    <row r="3891" spans="1:9">
      <c r="A3891" s="332"/>
      <c r="B3891" s="332"/>
      <c r="C3891" s="332"/>
      <c r="D3891" s="332"/>
      <c r="E3891" s="332"/>
      <c r="F3891" s="333"/>
      <c r="G3891" s="335"/>
      <c r="H3891" s="334"/>
      <c r="I3891" s="389" t="str">
        <f>IFERROR(Table2[[#This Row],[Total private allowed amount for facility inpatient and outpatient services ($ millions) (required)]]/Table2[[#This Row],[Simulated Medicare allowed amount for facility inpatient and outpatient services ($ millions) (required)]],"")</f>
        <v/>
      </c>
    </row>
    <row r="3892" spans="1:9">
      <c r="A3892" s="332"/>
      <c r="B3892" s="332"/>
      <c r="C3892" s="332"/>
      <c r="D3892" s="332"/>
      <c r="E3892" s="332"/>
      <c r="F3892" s="333"/>
      <c r="G3892" s="336"/>
      <c r="H3892" s="336"/>
      <c r="I3892" s="389" t="str">
        <f>IFERROR(Table2[[#This Row],[Total private allowed amount for facility inpatient and outpatient services ($ millions) (required)]]/Table2[[#This Row],[Simulated Medicare allowed amount for facility inpatient and outpatient services ($ millions) (required)]],"")</f>
        <v/>
      </c>
    </row>
    <row r="3893" spans="1:9">
      <c r="A3893" s="332"/>
      <c r="B3893" s="332"/>
      <c r="C3893" s="332"/>
      <c r="D3893" s="332"/>
      <c r="E3893" s="332"/>
      <c r="F3893" s="333"/>
      <c r="G3893" s="336"/>
      <c r="H3893" s="336"/>
      <c r="I3893" s="389" t="str">
        <f>IFERROR(Table2[[#This Row],[Total private allowed amount for facility inpatient and outpatient services ($ millions) (required)]]/Table2[[#This Row],[Simulated Medicare allowed amount for facility inpatient and outpatient services ($ millions) (required)]],"")</f>
        <v/>
      </c>
    </row>
    <row r="3894" spans="1:9" hidden="1">
      <c r="A3894" s="50">
        <v>511300</v>
      </c>
      <c r="B3894" s="50" t="s">
        <v>2623</v>
      </c>
      <c r="C3894" s="50" t="s">
        <v>2624</v>
      </c>
      <c r="D3894" s="50" t="s">
        <v>2625</v>
      </c>
      <c r="E3894" s="50" t="s">
        <v>2626</v>
      </c>
      <c r="F3894" s="51" t="s">
        <v>74</v>
      </c>
      <c r="G3894" s="52" t="s">
        <v>254</v>
      </c>
      <c r="H3894" s="52" t="s">
        <v>254</v>
      </c>
      <c r="I389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95" spans="1:9" hidden="1">
      <c r="A3895" s="50">
        <v>511301</v>
      </c>
      <c r="B3895" s="50" t="s">
        <v>2627</v>
      </c>
      <c r="C3895" s="50" t="s">
        <v>2628</v>
      </c>
      <c r="D3895" s="50" t="s">
        <v>2625</v>
      </c>
      <c r="E3895" s="50" t="s">
        <v>2626</v>
      </c>
      <c r="F3895" s="51" t="s">
        <v>74</v>
      </c>
      <c r="G3895" s="52" t="s">
        <v>254</v>
      </c>
      <c r="H3895" s="52" t="s">
        <v>254</v>
      </c>
      <c r="I389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96" spans="1:9" hidden="1">
      <c r="A3896" s="50">
        <v>511303</v>
      </c>
      <c r="B3896" s="50" t="s">
        <v>2629</v>
      </c>
      <c r="C3896" s="50" t="s">
        <v>2630</v>
      </c>
      <c r="D3896" s="50" t="s">
        <v>2625</v>
      </c>
      <c r="E3896" s="50" t="s">
        <v>253</v>
      </c>
      <c r="F3896" s="51" t="s">
        <v>74</v>
      </c>
      <c r="G3896" s="52" t="s">
        <v>254</v>
      </c>
      <c r="H3896" s="52" t="s">
        <v>254</v>
      </c>
      <c r="I389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97" spans="1:9" hidden="1">
      <c r="A3897" s="50">
        <v>511306</v>
      </c>
      <c r="B3897" s="50" t="s">
        <v>2631</v>
      </c>
      <c r="C3897" s="50" t="s">
        <v>2632</v>
      </c>
      <c r="D3897" s="50" t="s">
        <v>2625</v>
      </c>
      <c r="E3897" s="50" t="s">
        <v>253</v>
      </c>
      <c r="F3897" s="51" t="s">
        <v>74</v>
      </c>
      <c r="G3897" s="52" t="s">
        <v>254</v>
      </c>
      <c r="H3897" s="52" t="s">
        <v>254</v>
      </c>
      <c r="I389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98" spans="1:9" hidden="1">
      <c r="A3898" s="50">
        <v>511307</v>
      </c>
      <c r="B3898" s="50" t="s">
        <v>2633</v>
      </c>
      <c r="C3898" s="50" t="s">
        <v>2013</v>
      </c>
      <c r="D3898" s="50" t="s">
        <v>2625</v>
      </c>
      <c r="E3898" s="50" t="s">
        <v>253</v>
      </c>
      <c r="F3898" s="51" t="s">
        <v>74</v>
      </c>
      <c r="G3898" s="52" t="s">
        <v>254</v>
      </c>
      <c r="H3898" s="52" t="s">
        <v>254</v>
      </c>
      <c r="I389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899" spans="1:9" hidden="1">
      <c r="A3899" s="50">
        <v>511308</v>
      </c>
      <c r="B3899" s="50" t="s">
        <v>2634</v>
      </c>
      <c r="C3899" s="50" t="s">
        <v>2635</v>
      </c>
      <c r="D3899" s="50" t="s">
        <v>2625</v>
      </c>
      <c r="E3899" s="50" t="s">
        <v>2061</v>
      </c>
      <c r="F3899" s="51" t="s">
        <v>74</v>
      </c>
      <c r="G3899" s="52" t="s">
        <v>254</v>
      </c>
      <c r="H3899" s="52" t="s">
        <v>254</v>
      </c>
      <c r="I389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0" spans="1:9" hidden="1">
      <c r="A3900" s="50">
        <v>511309</v>
      </c>
      <c r="B3900" s="50" t="s">
        <v>2636</v>
      </c>
      <c r="C3900" s="50" t="s">
        <v>2637</v>
      </c>
      <c r="D3900" s="50" t="s">
        <v>2625</v>
      </c>
      <c r="E3900" s="50" t="s">
        <v>2542</v>
      </c>
      <c r="F3900" s="51" t="s">
        <v>74</v>
      </c>
      <c r="G3900" s="52" t="s">
        <v>254</v>
      </c>
      <c r="H3900" s="52" t="s">
        <v>254</v>
      </c>
      <c r="I390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1" spans="1:9" hidden="1">
      <c r="A3901" s="50">
        <v>511310</v>
      </c>
      <c r="B3901" s="50" t="s">
        <v>2638</v>
      </c>
      <c r="C3901" s="50" t="s">
        <v>2639</v>
      </c>
      <c r="D3901" s="50" t="s">
        <v>2625</v>
      </c>
      <c r="E3901" s="50" t="s">
        <v>1171</v>
      </c>
      <c r="F3901" s="51" t="s">
        <v>74</v>
      </c>
      <c r="G3901" s="52" t="s">
        <v>254</v>
      </c>
      <c r="H3901" s="52" t="s">
        <v>254</v>
      </c>
      <c r="I390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2" spans="1:9" hidden="1">
      <c r="A3902" s="50">
        <v>511311</v>
      </c>
      <c r="B3902" s="50" t="s">
        <v>2640</v>
      </c>
      <c r="C3902" s="50" t="s">
        <v>2641</v>
      </c>
      <c r="D3902" s="50" t="s">
        <v>2625</v>
      </c>
      <c r="E3902" s="50" t="s">
        <v>2542</v>
      </c>
      <c r="F3902" s="51" t="s">
        <v>74</v>
      </c>
      <c r="G3902" s="52" t="s">
        <v>254</v>
      </c>
      <c r="H3902" s="52" t="s">
        <v>254</v>
      </c>
      <c r="I390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3" spans="1:9" hidden="1">
      <c r="A3903" s="50">
        <v>511312</v>
      </c>
      <c r="B3903" s="50" t="s">
        <v>2642</v>
      </c>
      <c r="C3903" s="50" t="s">
        <v>2643</v>
      </c>
      <c r="D3903" s="50" t="s">
        <v>2625</v>
      </c>
      <c r="E3903" s="50" t="s">
        <v>2644</v>
      </c>
      <c r="F3903" s="51" t="s">
        <v>74</v>
      </c>
      <c r="G3903" s="52" t="s">
        <v>254</v>
      </c>
      <c r="H3903" s="52" t="s">
        <v>254</v>
      </c>
      <c r="I390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4" spans="1:9" hidden="1">
      <c r="A3904" s="50">
        <v>511313</v>
      </c>
      <c r="B3904" s="50" t="s">
        <v>2645</v>
      </c>
      <c r="C3904" s="50" t="s">
        <v>545</v>
      </c>
      <c r="D3904" s="50" t="s">
        <v>2625</v>
      </c>
      <c r="E3904" s="50" t="s">
        <v>253</v>
      </c>
      <c r="F3904" s="51" t="s">
        <v>74</v>
      </c>
      <c r="G3904" s="52" t="s">
        <v>254</v>
      </c>
      <c r="H3904" s="52" t="s">
        <v>254</v>
      </c>
      <c r="I390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5" spans="1:9" hidden="1">
      <c r="A3905" s="50">
        <v>511314</v>
      </c>
      <c r="B3905" s="50" t="s">
        <v>2646</v>
      </c>
      <c r="C3905" s="50" t="s">
        <v>2647</v>
      </c>
      <c r="D3905" s="50" t="s">
        <v>2625</v>
      </c>
      <c r="E3905" s="50" t="s">
        <v>253</v>
      </c>
      <c r="F3905" s="51" t="s">
        <v>74</v>
      </c>
      <c r="G3905" s="52" t="s">
        <v>254</v>
      </c>
      <c r="H3905" s="52" t="s">
        <v>254</v>
      </c>
      <c r="I390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6" spans="1:9" hidden="1">
      <c r="A3906" s="50">
        <v>511315</v>
      </c>
      <c r="B3906" s="50" t="s">
        <v>2648</v>
      </c>
      <c r="C3906" s="50" t="s">
        <v>2649</v>
      </c>
      <c r="D3906" s="50" t="s">
        <v>2625</v>
      </c>
      <c r="E3906" s="50" t="s">
        <v>2061</v>
      </c>
      <c r="F3906" s="51" t="s">
        <v>74</v>
      </c>
      <c r="G3906" s="52" t="s">
        <v>254</v>
      </c>
      <c r="H3906" s="52" t="s">
        <v>254</v>
      </c>
      <c r="I390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7" spans="1:9" hidden="1">
      <c r="A3907" s="50">
        <v>511316</v>
      </c>
      <c r="B3907" s="50" t="s">
        <v>2650</v>
      </c>
      <c r="C3907" s="50" t="s">
        <v>272</v>
      </c>
      <c r="D3907" s="50" t="s">
        <v>2625</v>
      </c>
      <c r="E3907" s="50" t="s">
        <v>2061</v>
      </c>
      <c r="F3907" s="51" t="s">
        <v>74</v>
      </c>
      <c r="G3907" s="52" t="s">
        <v>254</v>
      </c>
      <c r="H3907" s="52" t="s">
        <v>254</v>
      </c>
      <c r="I390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8" spans="1:9" hidden="1">
      <c r="A3908" s="50">
        <v>511317</v>
      </c>
      <c r="B3908" s="50" t="s">
        <v>2651</v>
      </c>
      <c r="C3908" s="50" t="s">
        <v>2652</v>
      </c>
      <c r="D3908" s="50" t="s">
        <v>2625</v>
      </c>
      <c r="E3908" s="50" t="s">
        <v>828</v>
      </c>
      <c r="F3908" s="51" t="s">
        <v>74</v>
      </c>
      <c r="G3908" s="52" t="s">
        <v>254</v>
      </c>
      <c r="H3908" s="52" t="s">
        <v>254</v>
      </c>
      <c r="I390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09" spans="1:9" hidden="1">
      <c r="A3909" s="50">
        <v>511318</v>
      </c>
      <c r="B3909" s="50" t="s">
        <v>2653</v>
      </c>
      <c r="C3909" s="50" t="s">
        <v>2654</v>
      </c>
      <c r="D3909" s="50" t="s">
        <v>2625</v>
      </c>
      <c r="E3909" s="50" t="s">
        <v>253</v>
      </c>
      <c r="F3909" s="51" t="s">
        <v>74</v>
      </c>
      <c r="G3909" s="52" t="s">
        <v>254</v>
      </c>
      <c r="H3909" s="52" t="s">
        <v>254</v>
      </c>
      <c r="I390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10" spans="1:9" hidden="1">
      <c r="A3910" s="50">
        <v>511319</v>
      </c>
      <c r="B3910" s="50" t="s">
        <v>2655</v>
      </c>
      <c r="C3910" s="50" t="s">
        <v>2656</v>
      </c>
      <c r="D3910" s="50" t="s">
        <v>2625</v>
      </c>
      <c r="E3910" s="50" t="s">
        <v>2061</v>
      </c>
      <c r="F3910" s="51" t="s">
        <v>74</v>
      </c>
      <c r="G3910" s="53">
        <v>0.34</v>
      </c>
      <c r="H3910" s="53">
        <v>0.26</v>
      </c>
      <c r="I391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1.3076923076923077</v>
      </c>
    </row>
    <row r="3911" spans="1:9" hidden="1">
      <c r="A3911" s="50">
        <v>511320</v>
      </c>
      <c r="B3911" s="50" t="s">
        <v>2657</v>
      </c>
      <c r="C3911" s="50" t="s">
        <v>1585</v>
      </c>
      <c r="D3911" s="50" t="s">
        <v>2625</v>
      </c>
      <c r="E3911" s="50" t="s">
        <v>2061</v>
      </c>
      <c r="F3911" s="51" t="s">
        <v>74</v>
      </c>
      <c r="G3911" s="52" t="s">
        <v>254</v>
      </c>
      <c r="H3911" s="52" t="s">
        <v>254</v>
      </c>
      <c r="I391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12" spans="1:9" hidden="1">
      <c r="A3912" s="50">
        <v>511321</v>
      </c>
      <c r="B3912" s="50" t="s">
        <v>2658</v>
      </c>
      <c r="C3912" s="50" t="s">
        <v>2659</v>
      </c>
      <c r="D3912" s="50" t="s">
        <v>2625</v>
      </c>
      <c r="E3912" s="50" t="s">
        <v>2061</v>
      </c>
      <c r="F3912" s="51" t="s">
        <v>74</v>
      </c>
      <c r="G3912" s="53">
        <v>0.11</v>
      </c>
      <c r="H3912" s="53">
        <v>0.15</v>
      </c>
      <c r="I391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0.73333333333333339</v>
      </c>
    </row>
    <row r="3913" spans="1:9">
      <c r="A3913" s="332"/>
      <c r="B3913" s="332"/>
      <c r="C3913" s="332"/>
      <c r="D3913" s="332"/>
      <c r="E3913" s="332"/>
      <c r="F3913" s="333"/>
      <c r="G3913" s="335"/>
      <c r="H3913" s="334"/>
      <c r="I3913" s="389" t="str">
        <f>IFERROR(Table2[[#This Row],[Total private allowed amount for facility inpatient and outpatient services ($ millions) (required)]]/Table2[[#This Row],[Simulated Medicare allowed amount for facility inpatient and outpatient services ($ millions) (required)]],"")</f>
        <v/>
      </c>
    </row>
    <row r="3914" spans="1:9">
      <c r="A3914" s="332"/>
      <c r="B3914" s="332"/>
      <c r="C3914" s="332"/>
      <c r="D3914" s="332"/>
      <c r="E3914" s="332"/>
      <c r="F3914" s="333"/>
      <c r="G3914" s="334"/>
      <c r="H3914" s="334"/>
      <c r="I3914" s="389" t="str">
        <f>IFERROR(Table2[[#This Row],[Total private allowed amount for facility inpatient and outpatient services ($ millions) (required)]]/Table2[[#This Row],[Simulated Medicare allowed amount for facility inpatient and outpatient services ($ millions) (required)]],"")</f>
        <v/>
      </c>
    </row>
    <row r="3915" spans="1:9">
      <c r="A3915" s="332"/>
      <c r="B3915" s="332"/>
      <c r="C3915" s="332"/>
      <c r="D3915" s="332"/>
      <c r="E3915" s="332"/>
      <c r="F3915" s="333"/>
      <c r="G3915" s="335"/>
      <c r="H3915" s="334"/>
      <c r="I3915" s="389" t="str">
        <f>IFERROR(Table2[[#This Row],[Total private allowed amount for facility inpatient and outpatient services ($ millions) (required)]]/Table2[[#This Row],[Simulated Medicare allowed amount for facility inpatient and outpatient services ($ millions) (required)]],"")</f>
        <v/>
      </c>
    </row>
    <row r="3916" spans="1:9">
      <c r="A3916" s="332"/>
      <c r="B3916" s="332"/>
      <c r="C3916" s="332"/>
      <c r="D3916" s="332"/>
      <c r="E3916" s="332"/>
      <c r="F3916" s="333"/>
      <c r="G3916" s="334"/>
      <c r="H3916" s="334"/>
      <c r="I3916" s="389" t="str">
        <f>IFERROR(Table2[[#This Row],[Total private allowed amount for facility inpatient and outpatient services ($ millions) (required)]]/Table2[[#This Row],[Simulated Medicare allowed amount for facility inpatient and outpatient services ($ millions) (required)]],"")</f>
        <v/>
      </c>
    </row>
    <row r="3917" spans="1:9">
      <c r="A3917" s="332"/>
      <c r="B3917" s="332"/>
      <c r="C3917" s="332"/>
      <c r="D3917" s="332"/>
      <c r="E3917" s="332"/>
      <c r="F3917" s="333"/>
      <c r="G3917" s="334"/>
      <c r="H3917" s="334"/>
      <c r="I3917" s="389" t="str">
        <f>IFERROR(Table2[[#This Row],[Total private allowed amount for facility inpatient and outpatient services ($ millions) (required)]]/Table2[[#This Row],[Simulated Medicare allowed amount for facility inpatient and outpatient services ($ millions) (required)]],"")</f>
        <v/>
      </c>
    </row>
    <row r="3918" spans="1:9">
      <c r="A3918" s="332"/>
      <c r="B3918" s="332"/>
      <c r="C3918" s="332"/>
      <c r="D3918" s="332"/>
      <c r="E3918" s="332"/>
      <c r="F3918" s="333"/>
      <c r="G3918" s="334"/>
      <c r="H3918" s="334"/>
      <c r="I3918" s="389" t="str">
        <f>IFERROR(Table2[[#This Row],[Total private allowed amount for facility inpatient and outpatient services ($ millions) (required)]]/Table2[[#This Row],[Simulated Medicare allowed amount for facility inpatient and outpatient services ($ millions) (required)]],"")</f>
        <v/>
      </c>
    </row>
    <row r="3919" spans="1:9">
      <c r="A3919" s="332"/>
      <c r="B3919" s="332"/>
      <c r="C3919" s="332"/>
      <c r="D3919" s="332"/>
      <c r="E3919" s="332"/>
      <c r="F3919" s="333"/>
      <c r="G3919" s="334"/>
      <c r="H3919" s="334"/>
      <c r="I3919" s="389" t="str">
        <f>IFERROR(Table2[[#This Row],[Total private allowed amount for facility inpatient and outpatient services ($ millions) (required)]]/Table2[[#This Row],[Simulated Medicare allowed amount for facility inpatient and outpatient services ($ millions) (required)]],"")</f>
        <v/>
      </c>
    </row>
    <row r="3920" spans="1:9">
      <c r="A3920" s="332"/>
      <c r="B3920" s="332"/>
      <c r="C3920" s="332"/>
      <c r="D3920" s="332"/>
      <c r="E3920" s="332"/>
      <c r="F3920" s="333"/>
      <c r="G3920" s="334"/>
      <c r="H3920" s="334"/>
      <c r="I3920" s="389" t="str">
        <f>IFERROR(Table2[[#This Row],[Total private allowed amount for facility inpatient and outpatient services ($ millions) (required)]]/Table2[[#This Row],[Simulated Medicare allowed amount for facility inpatient and outpatient services ($ millions) (required)]],"")</f>
        <v/>
      </c>
    </row>
    <row r="3921" spans="1:9">
      <c r="A3921" s="332"/>
      <c r="B3921" s="332"/>
      <c r="C3921" s="332"/>
      <c r="D3921" s="332"/>
      <c r="E3921" s="332"/>
      <c r="F3921" s="333"/>
      <c r="G3921" s="334"/>
      <c r="H3921" s="334"/>
      <c r="I3921" s="389" t="str">
        <f>IFERROR(Table2[[#This Row],[Total private allowed amount for facility inpatient and outpatient services ($ millions) (required)]]/Table2[[#This Row],[Simulated Medicare allowed amount for facility inpatient and outpatient services ($ millions) (required)]],"")</f>
        <v/>
      </c>
    </row>
    <row r="3922" spans="1:9">
      <c r="A3922" s="332"/>
      <c r="B3922" s="332"/>
      <c r="C3922" s="332"/>
      <c r="D3922" s="332"/>
      <c r="E3922" s="332"/>
      <c r="F3922" s="333"/>
      <c r="G3922" s="334"/>
      <c r="H3922" s="334"/>
      <c r="I3922" s="389" t="str">
        <f>IFERROR(Table2[[#This Row],[Total private allowed amount for facility inpatient and outpatient services ($ millions) (required)]]/Table2[[#This Row],[Simulated Medicare allowed amount for facility inpatient and outpatient services ($ millions) (required)]],"")</f>
        <v/>
      </c>
    </row>
    <row r="3923" spans="1:9">
      <c r="A3923" s="332"/>
      <c r="B3923" s="332"/>
      <c r="C3923" s="332"/>
      <c r="D3923" s="332"/>
      <c r="E3923" s="332"/>
      <c r="F3923" s="333"/>
      <c r="G3923" s="334"/>
      <c r="H3923" s="334"/>
      <c r="I3923" s="389" t="str">
        <f>IFERROR(Table2[[#This Row],[Total private allowed amount for facility inpatient and outpatient services ($ millions) (required)]]/Table2[[#This Row],[Simulated Medicare allowed amount for facility inpatient and outpatient services ($ millions) (required)]],"")</f>
        <v/>
      </c>
    </row>
    <row r="3924" spans="1:9">
      <c r="A3924" s="332"/>
      <c r="B3924" s="332"/>
      <c r="C3924" s="332"/>
      <c r="D3924" s="332"/>
      <c r="E3924" s="332"/>
      <c r="F3924" s="333"/>
      <c r="G3924" s="334"/>
      <c r="H3924" s="334"/>
      <c r="I3924" s="389" t="str">
        <f>IFERROR(Table2[[#This Row],[Total private allowed amount for facility inpatient and outpatient services ($ millions) (required)]]/Table2[[#This Row],[Simulated Medicare allowed amount for facility inpatient and outpatient services ($ millions) (required)]],"")</f>
        <v/>
      </c>
    </row>
    <row r="3925" spans="1:9">
      <c r="A3925" s="332"/>
      <c r="B3925" s="332"/>
      <c r="C3925" s="332"/>
      <c r="D3925" s="332"/>
      <c r="E3925" s="332"/>
      <c r="F3925" s="333"/>
      <c r="G3925" s="334"/>
      <c r="H3925" s="334"/>
      <c r="I3925" s="389" t="str">
        <f>IFERROR(Table2[[#This Row],[Total private allowed amount for facility inpatient and outpatient services ($ millions) (required)]]/Table2[[#This Row],[Simulated Medicare allowed amount for facility inpatient and outpatient services ($ millions) (required)]],"")</f>
        <v/>
      </c>
    </row>
    <row r="3926" spans="1:9">
      <c r="A3926" s="332"/>
      <c r="B3926" s="332"/>
      <c r="C3926" s="332"/>
      <c r="D3926" s="332"/>
      <c r="E3926" s="332"/>
      <c r="F3926" s="333"/>
      <c r="G3926" s="334"/>
      <c r="H3926" s="336"/>
      <c r="I3926" s="389" t="str">
        <f>IFERROR(Table2[[#This Row],[Total private allowed amount for facility inpatient and outpatient services ($ millions) (required)]]/Table2[[#This Row],[Simulated Medicare allowed amount for facility inpatient and outpatient services ($ millions) (required)]],"")</f>
        <v/>
      </c>
    </row>
    <row r="3927" spans="1:9">
      <c r="A3927" s="332"/>
      <c r="B3927" s="332"/>
      <c r="C3927" s="332"/>
      <c r="D3927" s="332"/>
      <c r="E3927" s="332"/>
      <c r="F3927" s="333"/>
      <c r="G3927" s="334"/>
      <c r="H3927" s="334"/>
      <c r="I3927" s="389" t="str">
        <f>IFERROR(Table2[[#This Row],[Total private allowed amount for facility inpatient and outpatient services ($ millions) (required)]]/Table2[[#This Row],[Simulated Medicare allowed amount for facility inpatient and outpatient services ($ millions) (required)]],"")</f>
        <v/>
      </c>
    </row>
    <row r="3928" spans="1:9">
      <c r="A3928" s="332"/>
      <c r="B3928" s="332"/>
      <c r="C3928" s="332"/>
      <c r="D3928" s="332"/>
      <c r="E3928" s="332"/>
      <c r="F3928" s="333"/>
      <c r="G3928" s="334"/>
      <c r="H3928" s="334"/>
      <c r="I3928" s="389" t="str">
        <f>IFERROR(Table2[[#This Row],[Total private allowed amount for facility inpatient and outpatient services ($ millions) (required)]]/Table2[[#This Row],[Simulated Medicare allowed amount for facility inpatient and outpatient services ($ millions) (required)]],"")</f>
        <v/>
      </c>
    </row>
    <row r="3929" spans="1:9">
      <c r="A3929" s="332"/>
      <c r="B3929" s="332"/>
      <c r="C3929" s="332"/>
      <c r="D3929" s="332"/>
      <c r="E3929" s="332"/>
      <c r="F3929" s="333"/>
      <c r="G3929" s="334"/>
      <c r="H3929" s="334"/>
      <c r="I3929" s="389" t="str">
        <f>IFERROR(Table2[[#This Row],[Total private allowed amount for facility inpatient and outpatient services ($ millions) (required)]]/Table2[[#This Row],[Simulated Medicare allowed amount for facility inpatient and outpatient services ($ millions) (required)]],"")</f>
        <v/>
      </c>
    </row>
    <row r="3930" spans="1:9">
      <c r="A3930" s="332"/>
      <c r="B3930" s="332"/>
      <c r="C3930" s="332"/>
      <c r="D3930" s="332"/>
      <c r="E3930" s="332"/>
      <c r="F3930" s="333"/>
      <c r="G3930" s="334"/>
      <c r="H3930" s="334"/>
      <c r="I3930" s="389" t="str">
        <f>IFERROR(Table2[[#This Row],[Total private allowed amount for facility inpatient and outpatient services ($ millions) (required)]]/Table2[[#This Row],[Simulated Medicare allowed amount for facility inpatient and outpatient services ($ millions) (required)]],"")</f>
        <v/>
      </c>
    </row>
    <row r="3931" spans="1:9">
      <c r="A3931" s="332"/>
      <c r="B3931" s="332"/>
      <c r="C3931" s="332"/>
      <c r="D3931" s="332"/>
      <c r="E3931" s="332"/>
      <c r="F3931" s="333"/>
      <c r="G3931" s="334"/>
      <c r="H3931" s="334"/>
      <c r="I3931" s="389" t="str">
        <f>IFERROR(Table2[[#This Row],[Total private allowed amount for facility inpatient and outpatient services ($ millions) (required)]]/Table2[[#This Row],[Simulated Medicare allowed amount for facility inpatient and outpatient services ($ millions) (required)]],"")</f>
        <v/>
      </c>
    </row>
    <row r="3932" spans="1:9">
      <c r="A3932" s="332"/>
      <c r="B3932" s="332"/>
      <c r="C3932" s="332"/>
      <c r="D3932" s="332"/>
      <c r="E3932" s="332"/>
      <c r="F3932" s="333"/>
      <c r="G3932" s="335"/>
      <c r="H3932" s="334"/>
      <c r="I3932" s="389" t="str">
        <f>IFERROR(Table2[[#This Row],[Total private allowed amount for facility inpatient and outpatient services ($ millions) (required)]]/Table2[[#This Row],[Simulated Medicare allowed amount for facility inpatient and outpatient services ($ millions) (required)]],"")</f>
        <v/>
      </c>
    </row>
    <row r="3933" spans="1:9">
      <c r="A3933" s="332"/>
      <c r="B3933" s="332"/>
      <c r="C3933" s="332"/>
      <c r="D3933" s="332"/>
      <c r="E3933" s="332"/>
      <c r="F3933" s="333"/>
      <c r="G3933" s="334"/>
      <c r="H3933" s="334"/>
      <c r="I3933" s="389" t="str">
        <f>IFERROR(Table2[[#This Row],[Total private allowed amount for facility inpatient and outpatient services ($ millions) (required)]]/Table2[[#This Row],[Simulated Medicare allowed amount for facility inpatient and outpatient services ($ millions) (required)]],"")</f>
        <v/>
      </c>
    </row>
    <row r="3934" spans="1:9">
      <c r="A3934" s="332"/>
      <c r="B3934" s="332"/>
      <c r="C3934" s="332"/>
      <c r="D3934" s="332"/>
      <c r="E3934" s="332"/>
      <c r="F3934" s="333"/>
      <c r="G3934" s="334"/>
      <c r="H3934" s="334"/>
      <c r="I3934" s="389" t="str">
        <f>IFERROR(Table2[[#This Row],[Total private allowed amount for facility inpatient and outpatient services ($ millions) (required)]]/Table2[[#This Row],[Simulated Medicare allowed amount for facility inpatient and outpatient services ($ millions) (required)]],"")</f>
        <v/>
      </c>
    </row>
    <row r="3935" spans="1:9">
      <c r="A3935" s="332"/>
      <c r="B3935" s="332"/>
      <c r="C3935" s="332"/>
      <c r="D3935" s="332"/>
      <c r="E3935" s="332"/>
      <c r="F3935" s="333"/>
      <c r="G3935" s="334"/>
      <c r="H3935" s="334"/>
      <c r="I3935" s="389" t="str">
        <f>IFERROR(Table2[[#This Row],[Total private allowed amount for facility inpatient and outpatient services ($ millions) (required)]]/Table2[[#This Row],[Simulated Medicare allowed amount for facility inpatient and outpatient services ($ millions) (required)]],"")</f>
        <v/>
      </c>
    </row>
    <row r="3936" spans="1:9">
      <c r="A3936" s="332"/>
      <c r="B3936" s="332"/>
      <c r="C3936" s="332"/>
      <c r="D3936" s="332"/>
      <c r="E3936" s="332"/>
      <c r="F3936" s="333"/>
      <c r="G3936" s="335"/>
      <c r="H3936" s="334"/>
      <c r="I3936" s="389" t="str">
        <f>IFERROR(Table2[[#This Row],[Total private allowed amount for facility inpatient and outpatient services ($ millions) (required)]]/Table2[[#This Row],[Simulated Medicare allowed amount for facility inpatient and outpatient services ($ millions) (required)]],"")</f>
        <v/>
      </c>
    </row>
    <row r="3937" spans="1:9">
      <c r="A3937" s="332"/>
      <c r="B3937" s="332"/>
      <c r="C3937" s="332"/>
      <c r="D3937" s="332"/>
      <c r="E3937" s="332"/>
      <c r="F3937" s="333"/>
      <c r="G3937" s="334"/>
      <c r="H3937" s="334"/>
      <c r="I3937" s="389" t="str">
        <f>IFERROR(Table2[[#This Row],[Total private allowed amount for facility inpatient and outpatient services ($ millions) (required)]]/Table2[[#This Row],[Simulated Medicare allowed amount for facility inpatient and outpatient services ($ millions) (required)]],"")</f>
        <v/>
      </c>
    </row>
    <row r="3938" spans="1:9">
      <c r="A3938" s="332"/>
      <c r="B3938" s="332"/>
      <c r="C3938" s="332"/>
      <c r="D3938" s="332"/>
      <c r="E3938" s="332"/>
      <c r="F3938" s="333"/>
      <c r="G3938" s="334"/>
      <c r="H3938" s="334"/>
      <c r="I3938" s="389" t="str">
        <f>IFERROR(Table2[[#This Row],[Total private allowed amount for facility inpatient and outpatient services ($ millions) (required)]]/Table2[[#This Row],[Simulated Medicare allowed amount for facility inpatient and outpatient services ($ millions) (required)]],"")</f>
        <v/>
      </c>
    </row>
    <row r="3939" spans="1:9">
      <c r="A3939" s="332"/>
      <c r="B3939" s="332"/>
      <c r="C3939" s="332"/>
      <c r="D3939" s="332"/>
      <c r="E3939" s="332"/>
      <c r="F3939" s="333"/>
      <c r="G3939" s="334"/>
      <c r="H3939" s="335"/>
      <c r="I3939" s="389" t="str">
        <f>IFERROR(Table2[[#This Row],[Total private allowed amount for facility inpatient and outpatient services ($ millions) (required)]]/Table2[[#This Row],[Simulated Medicare allowed amount for facility inpatient and outpatient services ($ millions) (required)]],"")</f>
        <v/>
      </c>
    </row>
    <row r="3940" spans="1:9">
      <c r="A3940" s="332"/>
      <c r="B3940" s="332"/>
      <c r="C3940" s="332"/>
      <c r="D3940" s="332"/>
      <c r="E3940" s="332"/>
      <c r="F3940" s="333"/>
      <c r="G3940" s="335"/>
      <c r="H3940" s="334"/>
      <c r="I3940" s="389" t="str">
        <f>IFERROR(Table2[[#This Row],[Total private allowed amount for facility inpatient and outpatient services ($ millions) (required)]]/Table2[[#This Row],[Simulated Medicare allowed amount for facility inpatient and outpatient services ($ millions) (required)]],"")</f>
        <v/>
      </c>
    </row>
    <row r="3941" spans="1:9">
      <c r="A3941" s="332"/>
      <c r="B3941" s="332"/>
      <c r="C3941" s="332"/>
      <c r="D3941" s="332"/>
      <c r="E3941" s="332"/>
      <c r="F3941" s="333"/>
      <c r="G3941" s="334"/>
      <c r="H3941" s="334"/>
      <c r="I3941" s="389" t="str">
        <f>IFERROR(Table2[[#This Row],[Total private allowed amount for facility inpatient and outpatient services ($ millions) (required)]]/Table2[[#This Row],[Simulated Medicare allowed amount for facility inpatient and outpatient services ($ millions) (required)]],"")</f>
        <v/>
      </c>
    </row>
    <row r="3942" spans="1:9">
      <c r="A3942" s="332"/>
      <c r="B3942" s="332"/>
      <c r="C3942" s="332"/>
      <c r="D3942" s="332"/>
      <c r="E3942" s="332"/>
      <c r="F3942" s="333"/>
      <c r="G3942" s="334"/>
      <c r="H3942" s="334"/>
      <c r="I3942" s="389" t="str">
        <f>IFERROR(Table2[[#This Row],[Total private allowed amount for facility inpatient and outpatient services ($ millions) (required)]]/Table2[[#This Row],[Simulated Medicare allowed amount for facility inpatient and outpatient services ($ millions) (required)]],"")</f>
        <v/>
      </c>
    </row>
    <row r="3943" spans="1:9">
      <c r="A3943" s="332"/>
      <c r="B3943" s="332"/>
      <c r="C3943" s="332"/>
      <c r="D3943" s="332"/>
      <c r="E3943" s="332"/>
      <c r="F3943" s="333"/>
      <c r="G3943" s="334"/>
      <c r="H3943" s="334"/>
      <c r="I3943" s="389" t="str">
        <f>IFERROR(Table2[[#This Row],[Total private allowed amount for facility inpatient and outpatient services ($ millions) (required)]]/Table2[[#This Row],[Simulated Medicare allowed amount for facility inpatient and outpatient services ($ millions) (required)]],"")</f>
        <v/>
      </c>
    </row>
    <row r="3944" spans="1:9">
      <c r="A3944" s="332"/>
      <c r="B3944" s="332"/>
      <c r="C3944" s="332"/>
      <c r="D3944" s="332"/>
      <c r="E3944" s="332"/>
      <c r="F3944" s="333"/>
      <c r="G3944" s="334"/>
      <c r="H3944" s="334"/>
      <c r="I3944" s="389" t="str">
        <f>IFERROR(Table2[[#This Row],[Total private allowed amount for facility inpatient and outpatient services ($ millions) (required)]]/Table2[[#This Row],[Simulated Medicare allowed amount for facility inpatient and outpatient services ($ millions) (required)]],"")</f>
        <v/>
      </c>
    </row>
    <row r="3945" spans="1:9">
      <c r="A3945" s="332"/>
      <c r="B3945" s="332"/>
      <c r="C3945" s="332"/>
      <c r="D3945" s="332"/>
      <c r="E3945" s="332"/>
      <c r="F3945" s="333"/>
      <c r="G3945" s="334"/>
      <c r="H3945" s="334"/>
      <c r="I3945" s="389" t="str">
        <f>IFERROR(Table2[[#This Row],[Total private allowed amount for facility inpatient and outpatient services ($ millions) (required)]]/Table2[[#This Row],[Simulated Medicare allowed amount for facility inpatient and outpatient services ($ millions) (required)]],"")</f>
        <v/>
      </c>
    </row>
    <row r="3946" spans="1:9">
      <c r="A3946" s="332"/>
      <c r="B3946" s="332"/>
      <c r="C3946" s="332"/>
      <c r="D3946" s="332"/>
      <c r="E3946" s="332"/>
      <c r="F3946" s="333"/>
      <c r="G3946" s="334"/>
      <c r="H3946" s="334"/>
      <c r="I3946" s="389" t="str">
        <f>IFERROR(Table2[[#This Row],[Total private allowed amount for facility inpatient and outpatient services ($ millions) (required)]]/Table2[[#This Row],[Simulated Medicare allowed amount for facility inpatient and outpatient services ($ millions) (required)]],"")</f>
        <v/>
      </c>
    </row>
    <row r="3947" spans="1:9">
      <c r="A3947" s="332"/>
      <c r="B3947" s="332"/>
      <c r="C3947" s="332"/>
      <c r="D3947" s="332"/>
      <c r="E3947" s="332"/>
      <c r="F3947" s="333"/>
      <c r="G3947" s="334"/>
      <c r="H3947" s="334"/>
      <c r="I3947" s="389" t="str">
        <f>IFERROR(Table2[[#This Row],[Total private allowed amount for facility inpatient and outpatient services ($ millions) (required)]]/Table2[[#This Row],[Simulated Medicare allowed amount for facility inpatient and outpatient services ($ millions) (required)]],"")</f>
        <v/>
      </c>
    </row>
    <row r="3948" spans="1:9">
      <c r="A3948" s="332"/>
      <c r="B3948" s="332"/>
      <c r="C3948" s="332"/>
      <c r="D3948" s="332"/>
      <c r="E3948" s="332"/>
      <c r="F3948" s="333"/>
      <c r="G3948" s="334"/>
      <c r="H3948" s="334"/>
      <c r="I3948" s="389" t="str">
        <f>IFERROR(Table2[[#This Row],[Total private allowed amount for facility inpatient and outpatient services ($ millions) (required)]]/Table2[[#This Row],[Simulated Medicare allowed amount for facility inpatient and outpatient services ($ millions) (required)]],"")</f>
        <v/>
      </c>
    </row>
    <row r="3949" spans="1:9">
      <c r="A3949" s="332"/>
      <c r="B3949" s="332"/>
      <c r="C3949" s="332"/>
      <c r="D3949" s="332"/>
      <c r="E3949" s="332"/>
      <c r="F3949" s="333"/>
      <c r="G3949" s="335"/>
      <c r="H3949" s="334"/>
      <c r="I3949" s="389" t="str">
        <f>IFERROR(Table2[[#This Row],[Total private allowed amount for facility inpatient and outpatient services ($ millions) (required)]]/Table2[[#This Row],[Simulated Medicare allowed amount for facility inpatient and outpatient services ($ millions) (required)]],"")</f>
        <v/>
      </c>
    </row>
    <row r="3950" spans="1:9">
      <c r="A3950" s="332"/>
      <c r="B3950" s="332"/>
      <c r="C3950" s="332"/>
      <c r="D3950" s="332"/>
      <c r="E3950" s="332"/>
      <c r="F3950" s="333"/>
      <c r="G3950" s="334"/>
      <c r="H3950" s="334"/>
      <c r="I3950" s="389" t="str">
        <f>IFERROR(Table2[[#This Row],[Total private allowed amount for facility inpatient and outpatient services ($ millions) (required)]]/Table2[[#This Row],[Simulated Medicare allowed amount for facility inpatient and outpatient services ($ millions) (required)]],"")</f>
        <v/>
      </c>
    </row>
    <row r="3951" spans="1:9">
      <c r="A3951" s="332"/>
      <c r="B3951" s="332"/>
      <c r="C3951" s="332"/>
      <c r="D3951" s="332"/>
      <c r="E3951" s="332"/>
      <c r="F3951" s="333"/>
      <c r="G3951" s="335"/>
      <c r="H3951" s="334"/>
      <c r="I3951" s="389" t="str">
        <f>IFERROR(Table2[[#This Row],[Total private allowed amount for facility inpatient and outpatient services ($ millions) (required)]]/Table2[[#This Row],[Simulated Medicare allowed amount for facility inpatient and outpatient services ($ millions) (required)]],"")</f>
        <v/>
      </c>
    </row>
    <row r="3952" spans="1:9">
      <c r="A3952" s="332"/>
      <c r="B3952" s="332"/>
      <c r="C3952" s="332"/>
      <c r="D3952" s="332"/>
      <c r="E3952" s="332"/>
      <c r="F3952" s="333"/>
      <c r="G3952" s="334"/>
      <c r="H3952" s="334"/>
      <c r="I3952" s="389" t="str">
        <f>IFERROR(Table2[[#This Row],[Total private allowed amount for facility inpatient and outpatient services ($ millions) (required)]]/Table2[[#This Row],[Simulated Medicare allowed amount for facility inpatient and outpatient services ($ millions) (required)]],"")</f>
        <v/>
      </c>
    </row>
    <row r="3953" spans="1:9">
      <c r="A3953" s="332"/>
      <c r="B3953" s="332"/>
      <c r="C3953" s="332"/>
      <c r="D3953" s="332"/>
      <c r="E3953" s="332"/>
      <c r="F3953" s="333"/>
      <c r="G3953" s="334"/>
      <c r="H3953" s="334"/>
      <c r="I3953" s="389" t="str">
        <f>IFERROR(Table2[[#This Row],[Total private allowed amount for facility inpatient and outpatient services ($ millions) (required)]]/Table2[[#This Row],[Simulated Medicare allowed amount for facility inpatient and outpatient services ($ millions) (required)]],"")</f>
        <v/>
      </c>
    </row>
    <row r="3954" spans="1:9">
      <c r="A3954" s="332"/>
      <c r="B3954" s="332"/>
      <c r="C3954" s="332"/>
      <c r="D3954" s="332"/>
      <c r="E3954" s="332"/>
      <c r="F3954" s="333"/>
      <c r="G3954" s="335"/>
      <c r="H3954" s="334"/>
      <c r="I3954" s="389" t="str">
        <f>IFERROR(Table2[[#This Row],[Total private allowed amount for facility inpatient and outpatient services ($ millions) (required)]]/Table2[[#This Row],[Simulated Medicare allowed amount for facility inpatient and outpatient services ($ millions) (required)]],"")</f>
        <v/>
      </c>
    </row>
    <row r="3955" spans="1:9">
      <c r="A3955" s="332"/>
      <c r="B3955" s="332"/>
      <c r="C3955" s="332"/>
      <c r="D3955" s="332"/>
      <c r="E3955" s="332"/>
      <c r="F3955" s="333"/>
      <c r="G3955" s="334"/>
      <c r="H3955" s="334"/>
      <c r="I3955" s="389" t="str">
        <f>IFERROR(Table2[[#This Row],[Total private allowed amount for facility inpatient and outpatient services ($ millions) (required)]]/Table2[[#This Row],[Simulated Medicare allowed amount for facility inpatient and outpatient services ($ millions) (required)]],"")</f>
        <v/>
      </c>
    </row>
    <row r="3956" spans="1:9">
      <c r="A3956" s="332"/>
      <c r="B3956" s="332"/>
      <c r="C3956" s="332"/>
      <c r="D3956" s="332"/>
      <c r="E3956" s="332"/>
      <c r="F3956" s="333"/>
      <c r="G3956" s="334"/>
      <c r="H3956" s="334"/>
      <c r="I3956" s="389" t="str">
        <f>IFERROR(Table2[[#This Row],[Total private allowed amount for facility inpatient and outpatient services ($ millions) (required)]]/Table2[[#This Row],[Simulated Medicare allowed amount for facility inpatient and outpatient services ($ millions) (required)]],"")</f>
        <v/>
      </c>
    </row>
    <row r="3957" spans="1:9">
      <c r="A3957" s="332"/>
      <c r="B3957" s="332"/>
      <c r="C3957" s="332"/>
      <c r="D3957" s="332"/>
      <c r="E3957" s="332"/>
      <c r="F3957" s="333"/>
      <c r="G3957" s="335"/>
      <c r="H3957" s="336"/>
      <c r="I3957" s="389" t="str">
        <f>IFERROR(Table2[[#This Row],[Total private allowed amount for facility inpatient and outpatient services ($ millions) (required)]]/Table2[[#This Row],[Simulated Medicare allowed amount for facility inpatient and outpatient services ($ millions) (required)]],"")</f>
        <v/>
      </c>
    </row>
    <row r="3958" spans="1:9">
      <c r="A3958" s="332"/>
      <c r="B3958" s="332"/>
      <c r="C3958" s="332"/>
      <c r="D3958" s="332"/>
      <c r="E3958" s="332"/>
      <c r="F3958" s="333"/>
      <c r="G3958" s="336"/>
      <c r="H3958" s="336"/>
      <c r="I3958" s="389" t="str">
        <f>IFERROR(Table2[[#This Row],[Total private allowed amount for facility inpatient and outpatient services ($ millions) (required)]]/Table2[[#This Row],[Simulated Medicare allowed amount for facility inpatient and outpatient services ($ millions) (required)]],"")</f>
        <v/>
      </c>
    </row>
    <row r="3959" spans="1:9">
      <c r="A3959" s="332"/>
      <c r="B3959" s="332"/>
      <c r="C3959" s="332"/>
      <c r="D3959" s="332"/>
      <c r="E3959" s="332"/>
      <c r="F3959" s="333"/>
      <c r="G3959" s="334"/>
      <c r="H3959" s="334"/>
      <c r="I3959" s="389" t="str">
        <f>IFERROR(Table2[[#This Row],[Total private allowed amount for facility inpatient and outpatient services ($ millions) (required)]]/Table2[[#This Row],[Simulated Medicare allowed amount for facility inpatient and outpatient services ($ millions) (required)]],"")</f>
        <v/>
      </c>
    </row>
    <row r="3960" spans="1:9">
      <c r="A3960" s="332"/>
      <c r="B3960" s="332"/>
      <c r="C3960" s="332"/>
      <c r="D3960" s="332"/>
      <c r="E3960" s="332"/>
      <c r="F3960" s="333"/>
      <c r="G3960" s="334"/>
      <c r="H3960" s="334"/>
      <c r="I3960" s="389" t="str">
        <f>IFERROR(Table2[[#This Row],[Total private allowed amount for facility inpatient and outpatient services ($ millions) (required)]]/Table2[[#This Row],[Simulated Medicare allowed amount for facility inpatient and outpatient services ($ millions) (required)]],"")</f>
        <v/>
      </c>
    </row>
    <row r="3961" spans="1:9">
      <c r="A3961" s="332"/>
      <c r="B3961" s="332"/>
      <c r="C3961" s="332"/>
      <c r="D3961" s="332"/>
      <c r="E3961" s="332"/>
      <c r="F3961" s="333"/>
      <c r="G3961" s="334"/>
      <c r="H3961" s="334"/>
      <c r="I3961" s="389" t="str">
        <f>IFERROR(Table2[[#This Row],[Total private allowed amount for facility inpatient and outpatient services ($ millions) (required)]]/Table2[[#This Row],[Simulated Medicare allowed amount for facility inpatient and outpatient services ($ millions) (required)]],"")</f>
        <v/>
      </c>
    </row>
    <row r="3962" spans="1:9">
      <c r="A3962" s="332"/>
      <c r="B3962" s="332"/>
      <c r="C3962" s="332"/>
      <c r="D3962" s="332"/>
      <c r="E3962" s="332"/>
      <c r="F3962" s="333"/>
      <c r="G3962" s="334"/>
      <c r="H3962" s="334"/>
      <c r="I3962" s="389" t="str">
        <f>IFERROR(Table2[[#This Row],[Total private allowed amount for facility inpatient and outpatient services ($ millions) (required)]]/Table2[[#This Row],[Simulated Medicare allowed amount for facility inpatient and outpatient services ($ millions) (required)]],"")</f>
        <v/>
      </c>
    </row>
    <row r="3963" spans="1:9">
      <c r="A3963" s="332"/>
      <c r="B3963" s="332"/>
      <c r="C3963" s="332"/>
      <c r="D3963" s="332"/>
      <c r="E3963" s="332"/>
      <c r="F3963" s="333"/>
      <c r="G3963" s="335"/>
      <c r="H3963" s="334"/>
      <c r="I3963" s="389" t="str">
        <f>IFERROR(Table2[[#This Row],[Total private allowed amount for facility inpatient and outpatient services ($ millions) (required)]]/Table2[[#This Row],[Simulated Medicare allowed amount for facility inpatient and outpatient services ($ millions) (required)]],"")</f>
        <v/>
      </c>
    </row>
    <row r="3964" spans="1:9">
      <c r="A3964" s="332"/>
      <c r="B3964" s="332"/>
      <c r="C3964" s="332"/>
      <c r="D3964" s="332"/>
      <c r="E3964" s="332"/>
      <c r="F3964" s="333"/>
      <c r="G3964" s="334"/>
      <c r="H3964" s="334"/>
      <c r="I3964" s="389" t="str">
        <f>IFERROR(Table2[[#This Row],[Total private allowed amount for facility inpatient and outpatient services ($ millions) (required)]]/Table2[[#This Row],[Simulated Medicare allowed amount for facility inpatient and outpatient services ($ millions) (required)]],"")</f>
        <v/>
      </c>
    </row>
    <row r="3965" spans="1:9">
      <c r="A3965" s="332"/>
      <c r="B3965" s="332"/>
      <c r="C3965" s="332"/>
      <c r="D3965" s="332"/>
      <c r="E3965" s="332"/>
      <c r="F3965" s="333"/>
      <c r="G3965" s="334"/>
      <c r="H3965" s="334"/>
      <c r="I3965" s="389" t="str">
        <f>IFERROR(Table2[[#This Row],[Total private allowed amount for facility inpatient and outpatient services ($ millions) (required)]]/Table2[[#This Row],[Simulated Medicare allowed amount for facility inpatient and outpatient services ($ millions) (required)]],"")</f>
        <v/>
      </c>
    </row>
    <row r="3966" spans="1:9">
      <c r="A3966" s="332"/>
      <c r="B3966" s="332"/>
      <c r="C3966" s="332"/>
      <c r="D3966" s="332"/>
      <c r="E3966" s="332"/>
      <c r="F3966" s="333"/>
      <c r="G3966" s="334"/>
      <c r="H3966" s="334"/>
      <c r="I3966" s="389" t="str">
        <f>IFERROR(Table2[[#This Row],[Total private allowed amount for facility inpatient and outpatient services ($ millions) (required)]]/Table2[[#This Row],[Simulated Medicare allowed amount for facility inpatient and outpatient services ($ millions) (required)]],"")</f>
        <v/>
      </c>
    </row>
    <row r="3967" spans="1:9">
      <c r="A3967" s="332"/>
      <c r="B3967" s="332"/>
      <c r="C3967" s="332"/>
      <c r="D3967" s="332"/>
      <c r="E3967" s="332"/>
      <c r="F3967" s="333"/>
      <c r="G3967" s="334"/>
      <c r="H3967" s="334"/>
      <c r="I3967" s="389" t="str">
        <f>IFERROR(Table2[[#This Row],[Total private allowed amount for facility inpatient and outpatient services ($ millions) (required)]]/Table2[[#This Row],[Simulated Medicare allowed amount for facility inpatient and outpatient services ($ millions) (required)]],"")</f>
        <v/>
      </c>
    </row>
    <row r="3968" spans="1:9">
      <c r="A3968" s="332"/>
      <c r="B3968" s="332"/>
      <c r="C3968" s="332"/>
      <c r="D3968" s="332"/>
      <c r="E3968" s="332"/>
      <c r="F3968" s="333"/>
      <c r="G3968" s="334"/>
      <c r="H3968" s="334"/>
      <c r="I3968" s="389" t="str">
        <f>IFERROR(Table2[[#This Row],[Total private allowed amount for facility inpatient and outpatient services ($ millions) (required)]]/Table2[[#This Row],[Simulated Medicare allowed amount for facility inpatient and outpatient services ($ millions) (required)]],"")</f>
        <v/>
      </c>
    </row>
    <row r="3969" spans="1:9">
      <c r="A3969" s="332"/>
      <c r="B3969" s="332"/>
      <c r="C3969" s="332"/>
      <c r="D3969" s="332"/>
      <c r="E3969" s="332"/>
      <c r="F3969" s="333"/>
      <c r="G3969" s="334"/>
      <c r="H3969" s="334"/>
      <c r="I3969" s="389" t="str">
        <f>IFERROR(Table2[[#This Row],[Total private allowed amount for facility inpatient and outpatient services ($ millions) (required)]]/Table2[[#This Row],[Simulated Medicare allowed amount for facility inpatient and outpatient services ($ millions) (required)]],"")</f>
        <v/>
      </c>
    </row>
    <row r="3970" spans="1:9">
      <c r="A3970" s="332"/>
      <c r="B3970" s="332"/>
      <c r="C3970" s="332"/>
      <c r="D3970" s="332"/>
      <c r="E3970" s="332"/>
      <c r="F3970" s="333"/>
      <c r="G3970" s="334"/>
      <c r="H3970" s="334"/>
      <c r="I3970" s="389" t="str">
        <f>IFERROR(Table2[[#This Row],[Total private allowed amount for facility inpatient and outpatient services ($ millions) (required)]]/Table2[[#This Row],[Simulated Medicare allowed amount for facility inpatient and outpatient services ($ millions) (required)]],"")</f>
        <v/>
      </c>
    </row>
    <row r="3971" spans="1:9">
      <c r="A3971" s="332"/>
      <c r="B3971" s="332"/>
      <c r="C3971" s="332"/>
      <c r="D3971" s="332"/>
      <c r="E3971" s="332"/>
      <c r="F3971" s="333"/>
      <c r="G3971" s="334"/>
      <c r="H3971" s="334"/>
      <c r="I3971" s="389" t="str">
        <f>IFERROR(Table2[[#This Row],[Total private allowed amount for facility inpatient and outpatient services ($ millions) (required)]]/Table2[[#This Row],[Simulated Medicare allowed amount for facility inpatient and outpatient services ($ millions) (required)]],"")</f>
        <v/>
      </c>
    </row>
    <row r="3972" spans="1:9">
      <c r="A3972" s="332"/>
      <c r="B3972" s="332"/>
      <c r="C3972" s="332"/>
      <c r="D3972" s="332"/>
      <c r="E3972" s="332"/>
      <c r="F3972" s="333"/>
      <c r="G3972" s="334"/>
      <c r="H3972" s="334"/>
      <c r="I3972" s="389" t="str">
        <f>IFERROR(Table2[[#This Row],[Total private allowed amount for facility inpatient and outpatient services ($ millions) (required)]]/Table2[[#This Row],[Simulated Medicare allowed amount for facility inpatient and outpatient services ($ millions) (required)]],"")</f>
        <v/>
      </c>
    </row>
    <row r="3973" spans="1:9">
      <c r="A3973" s="332"/>
      <c r="B3973" s="332"/>
      <c r="C3973" s="332"/>
      <c r="D3973" s="332"/>
      <c r="E3973" s="332"/>
      <c r="F3973" s="333"/>
      <c r="G3973" s="334"/>
      <c r="H3973" s="334"/>
      <c r="I3973" s="389" t="str">
        <f>IFERROR(Table2[[#This Row],[Total private allowed amount for facility inpatient and outpatient services ($ millions) (required)]]/Table2[[#This Row],[Simulated Medicare allowed amount for facility inpatient and outpatient services ($ millions) (required)]],"")</f>
        <v/>
      </c>
    </row>
    <row r="3974" spans="1:9" hidden="1">
      <c r="A3974" s="50">
        <v>521300</v>
      </c>
      <c r="B3974" s="50" t="s">
        <v>2660</v>
      </c>
      <c r="C3974" s="50" t="s">
        <v>2661</v>
      </c>
      <c r="D3974" s="50" t="s">
        <v>2662</v>
      </c>
      <c r="E3974" s="50" t="s">
        <v>1322</v>
      </c>
      <c r="F3974" s="51" t="s">
        <v>74</v>
      </c>
      <c r="G3974" s="52" t="s">
        <v>254</v>
      </c>
      <c r="H3974" s="52" t="s">
        <v>254</v>
      </c>
      <c r="I397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75" spans="1:9" hidden="1">
      <c r="A3975" s="50">
        <v>521302</v>
      </c>
      <c r="B3975" s="50" t="s">
        <v>2663</v>
      </c>
      <c r="C3975" s="50" t="s">
        <v>2664</v>
      </c>
      <c r="D3975" s="50" t="s">
        <v>2662</v>
      </c>
      <c r="E3975" s="50" t="s">
        <v>997</v>
      </c>
      <c r="F3975" s="51" t="s">
        <v>74</v>
      </c>
      <c r="G3975" s="52" t="s">
        <v>254</v>
      </c>
      <c r="H3975" s="52" t="s">
        <v>254</v>
      </c>
      <c r="I397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76" spans="1:9" hidden="1">
      <c r="A3976" s="50">
        <v>521303</v>
      </c>
      <c r="B3976" s="50" t="s">
        <v>2665</v>
      </c>
      <c r="C3976" s="50" t="s">
        <v>2666</v>
      </c>
      <c r="D3976" s="50" t="s">
        <v>2662</v>
      </c>
      <c r="E3976" s="50" t="s">
        <v>2667</v>
      </c>
      <c r="F3976" s="51" t="s">
        <v>74</v>
      </c>
      <c r="G3976" s="52" t="s">
        <v>254</v>
      </c>
      <c r="H3976" s="52" t="s">
        <v>254</v>
      </c>
      <c r="I397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77" spans="1:9" hidden="1">
      <c r="A3977" s="50">
        <v>521304</v>
      </c>
      <c r="B3977" s="50" t="s">
        <v>2668</v>
      </c>
      <c r="C3977" s="50" t="s">
        <v>753</v>
      </c>
      <c r="D3977" s="50" t="s">
        <v>2662</v>
      </c>
      <c r="E3977" s="50" t="s">
        <v>892</v>
      </c>
      <c r="F3977" s="51" t="s">
        <v>74</v>
      </c>
      <c r="G3977" s="52" t="s">
        <v>254</v>
      </c>
      <c r="H3977" s="52" t="s">
        <v>254</v>
      </c>
      <c r="I397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78" spans="1:9" hidden="1">
      <c r="A3978" s="50">
        <v>521305</v>
      </c>
      <c r="B3978" s="50" t="s">
        <v>2669</v>
      </c>
      <c r="C3978" s="50" t="s">
        <v>787</v>
      </c>
      <c r="D3978" s="50" t="s">
        <v>2662</v>
      </c>
      <c r="E3978" s="50" t="s">
        <v>997</v>
      </c>
      <c r="F3978" s="51" t="s">
        <v>74</v>
      </c>
      <c r="G3978" s="52" t="s">
        <v>254</v>
      </c>
      <c r="H3978" s="52" t="s">
        <v>254</v>
      </c>
      <c r="I397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79" spans="1:9" hidden="1">
      <c r="A3979" s="50">
        <v>521307</v>
      </c>
      <c r="B3979" s="50" t="s">
        <v>2670</v>
      </c>
      <c r="C3979" s="50" t="s">
        <v>2671</v>
      </c>
      <c r="D3979" s="50" t="s">
        <v>2662</v>
      </c>
      <c r="E3979" s="50" t="s">
        <v>532</v>
      </c>
      <c r="F3979" s="51" t="s">
        <v>74</v>
      </c>
      <c r="G3979" s="52" t="s">
        <v>254</v>
      </c>
      <c r="H3979" s="52" t="s">
        <v>254</v>
      </c>
      <c r="I397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80" spans="1:9" hidden="1">
      <c r="A3980" s="50">
        <v>521308</v>
      </c>
      <c r="B3980" s="50" t="s">
        <v>2672</v>
      </c>
      <c r="C3980" s="50" t="s">
        <v>2673</v>
      </c>
      <c r="D3980" s="50" t="s">
        <v>2662</v>
      </c>
      <c r="E3980" s="50" t="s">
        <v>1392</v>
      </c>
      <c r="F3980" s="51" t="s">
        <v>74</v>
      </c>
      <c r="G3980" s="53">
        <v>0.89</v>
      </c>
      <c r="H3980" s="53">
        <v>0.61</v>
      </c>
      <c r="I398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1.459016393442623</v>
      </c>
    </row>
    <row r="3981" spans="1:9" hidden="1">
      <c r="A3981" s="50">
        <v>521309</v>
      </c>
      <c r="B3981" s="50" t="s">
        <v>2674</v>
      </c>
      <c r="C3981" s="50" t="s">
        <v>2675</v>
      </c>
      <c r="D3981" s="50" t="s">
        <v>2662</v>
      </c>
      <c r="E3981" s="50" t="s">
        <v>892</v>
      </c>
      <c r="F3981" s="51" t="s">
        <v>74</v>
      </c>
      <c r="G3981" s="52" t="s">
        <v>254</v>
      </c>
      <c r="H3981" s="52" t="s">
        <v>254</v>
      </c>
      <c r="I398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82" spans="1:9" hidden="1">
      <c r="A3982" s="50">
        <v>521310</v>
      </c>
      <c r="B3982" s="50" t="s">
        <v>2676</v>
      </c>
      <c r="C3982" s="50" t="s">
        <v>2677</v>
      </c>
      <c r="D3982" s="50" t="s">
        <v>2662</v>
      </c>
      <c r="E3982" s="50" t="s">
        <v>764</v>
      </c>
      <c r="F3982" s="51" t="s">
        <v>74</v>
      </c>
      <c r="G3982" s="52" t="s">
        <v>254</v>
      </c>
      <c r="H3982" s="52" t="s">
        <v>254</v>
      </c>
      <c r="I398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83" spans="1:9" hidden="1">
      <c r="A3983" s="50">
        <v>521311</v>
      </c>
      <c r="B3983" s="50" t="s">
        <v>2678</v>
      </c>
      <c r="C3983" s="50" t="s">
        <v>1984</v>
      </c>
      <c r="D3983" s="50" t="s">
        <v>2662</v>
      </c>
      <c r="E3983" s="50" t="s">
        <v>1322</v>
      </c>
      <c r="F3983" s="51" t="s">
        <v>74</v>
      </c>
      <c r="G3983" s="52" t="s">
        <v>254</v>
      </c>
      <c r="H3983" s="52" t="s">
        <v>254</v>
      </c>
      <c r="I398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84" spans="1:9" hidden="1">
      <c r="A3984" s="50">
        <v>521312</v>
      </c>
      <c r="B3984" s="50" t="s">
        <v>2679</v>
      </c>
      <c r="C3984" s="50" t="s">
        <v>2680</v>
      </c>
      <c r="D3984" s="50" t="s">
        <v>2662</v>
      </c>
      <c r="E3984" s="50" t="s">
        <v>253</v>
      </c>
      <c r="F3984" s="51" t="s">
        <v>74</v>
      </c>
      <c r="G3984" s="52" t="s">
        <v>254</v>
      </c>
      <c r="H3984" s="52" t="s">
        <v>254</v>
      </c>
      <c r="I398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85" spans="1:9" hidden="1">
      <c r="A3985" s="50">
        <v>521313</v>
      </c>
      <c r="B3985" s="50" t="s">
        <v>2681</v>
      </c>
      <c r="C3985" s="50" t="s">
        <v>2682</v>
      </c>
      <c r="D3985" s="50" t="s">
        <v>2662</v>
      </c>
      <c r="E3985" s="50" t="s">
        <v>1322</v>
      </c>
      <c r="F3985" s="51" t="s">
        <v>74</v>
      </c>
      <c r="G3985" s="52" t="s">
        <v>254</v>
      </c>
      <c r="H3985" s="52" t="s">
        <v>254</v>
      </c>
      <c r="I398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86" spans="1:9" hidden="1">
      <c r="A3986" s="50">
        <v>521314</v>
      </c>
      <c r="B3986" s="50" t="s">
        <v>2683</v>
      </c>
      <c r="C3986" s="50" t="s">
        <v>2684</v>
      </c>
      <c r="D3986" s="50" t="s">
        <v>2662</v>
      </c>
      <c r="E3986" s="50" t="s">
        <v>997</v>
      </c>
      <c r="F3986" s="51" t="s">
        <v>74</v>
      </c>
      <c r="G3986" s="52" t="s">
        <v>254</v>
      </c>
      <c r="H3986" s="52" t="s">
        <v>254</v>
      </c>
      <c r="I398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87" spans="1:9" hidden="1">
      <c r="A3987" s="50">
        <v>521315</v>
      </c>
      <c r="B3987" s="50" t="s">
        <v>2685</v>
      </c>
      <c r="C3987" s="50" t="s">
        <v>2686</v>
      </c>
      <c r="D3987" s="50" t="s">
        <v>2662</v>
      </c>
      <c r="E3987" s="50" t="s">
        <v>997</v>
      </c>
      <c r="F3987" s="51" t="s">
        <v>74</v>
      </c>
      <c r="G3987" s="52" t="s">
        <v>254</v>
      </c>
      <c r="H3987" s="52" t="s">
        <v>254</v>
      </c>
      <c r="I398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88" spans="1:9" hidden="1">
      <c r="A3988" s="50">
        <v>521316</v>
      </c>
      <c r="B3988" s="50" t="s">
        <v>2687</v>
      </c>
      <c r="C3988" s="50" t="s">
        <v>2688</v>
      </c>
      <c r="D3988" s="50" t="s">
        <v>2662</v>
      </c>
      <c r="E3988" s="50" t="s">
        <v>892</v>
      </c>
      <c r="F3988" s="51" t="s">
        <v>74</v>
      </c>
      <c r="G3988" s="52" t="s">
        <v>254</v>
      </c>
      <c r="H3988" s="52" t="s">
        <v>254</v>
      </c>
      <c r="I398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89" spans="1:9" hidden="1">
      <c r="A3989" s="50">
        <v>521317</v>
      </c>
      <c r="B3989" s="50" t="s">
        <v>2689</v>
      </c>
      <c r="C3989" s="50" t="s">
        <v>2690</v>
      </c>
      <c r="D3989" s="50" t="s">
        <v>2662</v>
      </c>
      <c r="E3989" s="50" t="s">
        <v>263</v>
      </c>
      <c r="F3989" s="51" t="s">
        <v>74</v>
      </c>
      <c r="G3989" s="52" t="s">
        <v>254</v>
      </c>
      <c r="H3989" s="52" t="s">
        <v>254</v>
      </c>
      <c r="I398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90" spans="1:9" hidden="1">
      <c r="A3990" s="50">
        <v>521318</v>
      </c>
      <c r="B3990" s="50" t="s">
        <v>2691</v>
      </c>
      <c r="C3990" s="50" t="s">
        <v>360</v>
      </c>
      <c r="D3990" s="50" t="s">
        <v>2662</v>
      </c>
      <c r="E3990" s="50" t="s">
        <v>253</v>
      </c>
      <c r="F3990" s="51" t="s">
        <v>74</v>
      </c>
      <c r="G3990" s="53">
        <v>2.4700000000000002</v>
      </c>
      <c r="H3990" s="53">
        <v>1.48</v>
      </c>
      <c r="I399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1.6689189189189191</v>
      </c>
    </row>
    <row r="3991" spans="1:9" hidden="1">
      <c r="A3991" s="50">
        <v>521319</v>
      </c>
      <c r="B3991" s="50" t="s">
        <v>2692</v>
      </c>
      <c r="C3991" s="50" t="s">
        <v>2693</v>
      </c>
      <c r="D3991" s="50" t="s">
        <v>2662</v>
      </c>
      <c r="E3991" s="50" t="s">
        <v>704</v>
      </c>
      <c r="F3991" s="51" t="s">
        <v>74</v>
      </c>
      <c r="G3991" s="52" t="s">
        <v>254</v>
      </c>
      <c r="H3991" s="52" t="s">
        <v>254</v>
      </c>
      <c r="I399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92" spans="1:9" hidden="1">
      <c r="A3992" s="50">
        <v>521320</v>
      </c>
      <c r="B3992" s="50" t="s">
        <v>2694</v>
      </c>
      <c r="C3992" s="50" t="s">
        <v>2695</v>
      </c>
      <c r="D3992" s="50" t="s">
        <v>2662</v>
      </c>
      <c r="E3992" s="50" t="s">
        <v>253</v>
      </c>
      <c r="F3992" s="51" t="s">
        <v>74</v>
      </c>
      <c r="G3992" s="53">
        <v>1.66</v>
      </c>
      <c r="H3992" s="53">
        <v>1.06</v>
      </c>
      <c r="I399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1.5660377358490565</v>
      </c>
    </row>
    <row r="3993" spans="1:9" hidden="1">
      <c r="A3993" s="50">
        <v>521321</v>
      </c>
      <c r="B3993" s="50" t="s">
        <v>2696</v>
      </c>
      <c r="C3993" s="50" t="s">
        <v>2697</v>
      </c>
      <c r="D3993" s="50" t="s">
        <v>2662</v>
      </c>
      <c r="E3993" s="50" t="s">
        <v>704</v>
      </c>
      <c r="F3993" s="51" t="s">
        <v>74</v>
      </c>
      <c r="G3993" s="52" t="s">
        <v>254</v>
      </c>
      <c r="H3993" s="52" t="s">
        <v>254</v>
      </c>
      <c r="I399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94" spans="1:9" hidden="1">
      <c r="A3994" s="50">
        <v>521322</v>
      </c>
      <c r="B3994" s="50" t="s">
        <v>2698</v>
      </c>
      <c r="C3994" s="50" t="s">
        <v>1862</v>
      </c>
      <c r="D3994" s="50" t="s">
        <v>2662</v>
      </c>
      <c r="E3994" s="50" t="s">
        <v>253</v>
      </c>
      <c r="F3994" s="51" t="s">
        <v>74</v>
      </c>
      <c r="G3994" s="53">
        <v>1.45</v>
      </c>
      <c r="H3994" s="53">
        <v>1.03</v>
      </c>
      <c r="I399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1.407766990291262</v>
      </c>
    </row>
    <row r="3995" spans="1:9" hidden="1">
      <c r="A3995" s="50">
        <v>521323</v>
      </c>
      <c r="B3995" s="50" t="s">
        <v>2699</v>
      </c>
      <c r="C3995" s="50" t="s">
        <v>2700</v>
      </c>
      <c r="D3995" s="50" t="s">
        <v>2662</v>
      </c>
      <c r="E3995" s="50" t="s">
        <v>2701</v>
      </c>
      <c r="F3995" s="51" t="s">
        <v>74</v>
      </c>
      <c r="G3995" s="53">
        <v>0.62</v>
      </c>
      <c r="H3995" s="53">
        <v>0.46</v>
      </c>
      <c r="I399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1.3478260869565217</v>
      </c>
    </row>
    <row r="3996" spans="1:9" hidden="1">
      <c r="A3996" s="50">
        <v>521324</v>
      </c>
      <c r="B3996" s="50" t="s">
        <v>2702</v>
      </c>
      <c r="C3996" s="50" t="s">
        <v>2703</v>
      </c>
      <c r="D3996" s="50" t="s">
        <v>2662</v>
      </c>
      <c r="E3996" s="50" t="s">
        <v>1322</v>
      </c>
      <c r="F3996" s="51" t="s">
        <v>74</v>
      </c>
      <c r="G3996" s="53">
        <v>0.95</v>
      </c>
      <c r="H3996" s="53">
        <v>0.41</v>
      </c>
      <c r="I399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2.3170731707317072</v>
      </c>
    </row>
    <row r="3997" spans="1:9" hidden="1">
      <c r="A3997" s="50">
        <v>521325</v>
      </c>
      <c r="B3997" s="50" t="s">
        <v>2704</v>
      </c>
      <c r="C3997" s="50" t="s">
        <v>2705</v>
      </c>
      <c r="D3997" s="50" t="s">
        <v>2662</v>
      </c>
      <c r="E3997" s="50" t="s">
        <v>2701</v>
      </c>
      <c r="F3997" s="51" t="s">
        <v>74</v>
      </c>
      <c r="G3997" s="52" t="s">
        <v>254</v>
      </c>
      <c r="H3997" s="52" t="s">
        <v>254</v>
      </c>
      <c r="I399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98" spans="1:9" hidden="1">
      <c r="A3998" s="50">
        <v>521326</v>
      </c>
      <c r="B3998" s="50" t="s">
        <v>2706</v>
      </c>
      <c r="C3998" s="50" t="s">
        <v>1864</v>
      </c>
      <c r="D3998" s="50" t="s">
        <v>2662</v>
      </c>
      <c r="E3998" s="50" t="s">
        <v>2667</v>
      </c>
      <c r="F3998" s="51" t="s">
        <v>74</v>
      </c>
      <c r="G3998" s="52" t="s">
        <v>254</v>
      </c>
      <c r="H3998" s="52" t="s">
        <v>254</v>
      </c>
      <c r="I399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3999" spans="1:9" hidden="1">
      <c r="A3999" s="50">
        <v>521327</v>
      </c>
      <c r="B3999" s="50" t="s">
        <v>2707</v>
      </c>
      <c r="C3999" s="50" t="s">
        <v>2708</v>
      </c>
      <c r="D3999" s="50" t="s">
        <v>2662</v>
      </c>
      <c r="E3999" s="50" t="s">
        <v>704</v>
      </c>
      <c r="F3999" s="51" t="s">
        <v>74</v>
      </c>
      <c r="G3999" s="53">
        <v>4.24</v>
      </c>
      <c r="H3999" s="54">
        <v>1.9</v>
      </c>
      <c r="I399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2.2315789473684213</v>
      </c>
    </row>
    <row r="4000" spans="1:9" hidden="1">
      <c r="A4000" s="50">
        <v>521329</v>
      </c>
      <c r="B4000" s="50" t="s">
        <v>2709</v>
      </c>
      <c r="C4000" s="50" t="s">
        <v>1691</v>
      </c>
      <c r="D4000" s="50" t="s">
        <v>2662</v>
      </c>
      <c r="E4000" s="50" t="s">
        <v>669</v>
      </c>
      <c r="F4000" s="51" t="s">
        <v>74</v>
      </c>
      <c r="G4000" s="52" t="s">
        <v>254</v>
      </c>
      <c r="H4000" s="52" t="s">
        <v>254</v>
      </c>
      <c r="I400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01" spans="1:9" hidden="1">
      <c r="A4001" s="50">
        <v>521330</v>
      </c>
      <c r="B4001" s="50" t="s">
        <v>2710</v>
      </c>
      <c r="C4001" s="50" t="s">
        <v>2711</v>
      </c>
      <c r="D4001" s="50" t="s">
        <v>2662</v>
      </c>
      <c r="E4001" s="50" t="s">
        <v>253</v>
      </c>
      <c r="F4001" s="51" t="s">
        <v>74</v>
      </c>
      <c r="G4001" s="53">
        <v>0.64</v>
      </c>
      <c r="H4001" s="53">
        <v>0.41</v>
      </c>
      <c r="I400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1.5609756097560976</v>
      </c>
    </row>
    <row r="4002" spans="1:9" hidden="1">
      <c r="A4002" s="50">
        <v>521331</v>
      </c>
      <c r="B4002" s="50" t="s">
        <v>2712</v>
      </c>
      <c r="C4002" s="50" t="s">
        <v>2713</v>
      </c>
      <c r="D4002" s="50" t="s">
        <v>2662</v>
      </c>
      <c r="E4002" s="50" t="s">
        <v>253</v>
      </c>
      <c r="F4002" s="51" t="s">
        <v>74</v>
      </c>
      <c r="G4002" s="52" t="s">
        <v>254</v>
      </c>
      <c r="H4002" s="52" t="s">
        <v>254</v>
      </c>
      <c r="I400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03" spans="1:9" hidden="1">
      <c r="A4003" s="50">
        <v>521332</v>
      </c>
      <c r="B4003" s="50" t="s">
        <v>2714</v>
      </c>
      <c r="C4003" s="50" t="s">
        <v>2715</v>
      </c>
      <c r="D4003" s="50" t="s">
        <v>2662</v>
      </c>
      <c r="E4003" s="50" t="s">
        <v>253</v>
      </c>
      <c r="F4003" s="51" t="s">
        <v>74</v>
      </c>
      <c r="G4003" s="52" t="s">
        <v>254</v>
      </c>
      <c r="H4003" s="52" t="s">
        <v>254</v>
      </c>
      <c r="I400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04" spans="1:9" hidden="1">
      <c r="A4004" s="50">
        <v>521333</v>
      </c>
      <c r="B4004" s="50" t="s">
        <v>2716</v>
      </c>
      <c r="C4004" s="50" t="s">
        <v>2717</v>
      </c>
      <c r="D4004" s="50" t="s">
        <v>2662</v>
      </c>
      <c r="E4004" s="50" t="s">
        <v>253</v>
      </c>
      <c r="F4004" s="51" t="s">
        <v>74</v>
      </c>
      <c r="G4004" s="53">
        <v>0.49</v>
      </c>
      <c r="H4004" s="53">
        <v>0.47</v>
      </c>
      <c r="I400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1.0425531914893618</v>
      </c>
    </row>
    <row r="4005" spans="1:9" hidden="1">
      <c r="A4005" s="50">
        <v>521334</v>
      </c>
      <c r="B4005" s="50" t="s">
        <v>2718</v>
      </c>
      <c r="C4005" s="50" t="s">
        <v>2719</v>
      </c>
      <c r="D4005" s="50" t="s">
        <v>2662</v>
      </c>
      <c r="E4005" s="50" t="s">
        <v>2667</v>
      </c>
      <c r="F4005" s="51" t="s">
        <v>74</v>
      </c>
      <c r="G4005" s="53">
        <v>4.71</v>
      </c>
      <c r="H4005" s="53">
        <v>2.54</v>
      </c>
      <c r="I400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1.8543307086614174</v>
      </c>
    </row>
    <row r="4006" spans="1:9" hidden="1">
      <c r="A4006" s="50">
        <v>521335</v>
      </c>
      <c r="B4006" s="50" t="s">
        <v>2720</v>
      </c>
      <c r="C4006" s="50" t="s">
        <v>2721</v>
      </c>
      <c r="D4006" s="50" t="s">
        <v>2662</v>
      </c>
      <c r="E4006" s="50" t="s">
        <v>1392</v>
      </c>
      <c r="F4006" s="51" t="s">
        <v>74</v>
      </c>
      <c r="G4006" s="53">
        <v>3.44</v>
      </c>
      <c r="H4006" s="54">
        <v>2.2000000000000002</v>
      </c>
      <c r="I400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1.5636363636363635</v>
      </c>
    </row>
    <row r="4007" spans="1:9" hidden="1">
      <c r="A4007" s="50">
        <v>521336</v>
      </c>
      <c r="B4007" s="50" t="s">
        <v>2722</v>
      </c>
      <c r="C4007" s="50" t="s">
        <v>2723</v>
      </c>
      <c r="D4007" s="50" t="s">
        <v>2662</v>
      </c>
      <c r="E4007" s="50" t="s">
        <v>253</v>
      </c>
      <c r="F4007" s="51" t="s">
        <v>74</v>
      </c>
      <c r="G4007" s="53">
        <v>0.21</v>
      </c>
      <c r="H4007" s="54">
        <v>0.2</v>
      </c>
      <c r="I400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1.0499999999999998</v>
      </c>
    </row>
    <row r="4008" spans="1:9" hidden="1">
      <c r="A4008" s="50">
        <v>521337</v>
      </c>
      <c r="B4008" s="50" t="s">
        <v>2724</v>
      </c>
      <c r="C4008" s="50" t="s">
        <v>2725</v>
      </c>
      <c r="D4008" s="50" t="s">
        <v>2662</v>
      </c>
      <c r="E4008" s="50" t="s">
        <v>2726</v>
      </c>
      <c r="F4008" s="51" t="s">
        <v>74</v>
      </c>
      <c r="G4008" s="53">
        <v>5.42</v>
      </c>
      <c r="H4008" s="53">
        <v>3.32</v>
      </c>
      <c r="I400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1.6325301204819278</v>
      </c>
    </row>
    <row r="4009" spans="1:9" hidden="1">
      <c r="A4009" s="50">
        <v>521338</v>
      </c>
      <c r="B4009" s="50" t="s">
        <v>2727</v>
      </c>
      <c r="C4009" s="50" t="s">
        <v>1024</v>
      </c>
      <c r="D4009" s="50" t="s">
        <v>2662</v>
      </c>
      <c r="E4009" s="50" t="s">
        <v>704</v>
      </c>
      <c r="F4009" s="51" t="s">
        <v>74</v>
      </c>
      <c r="G4009" s="54">
        <v>1.5</v>
      </c>
      <c r="H4009" s="53">
        <v>1.06</v>
      </c>
      <c r="I400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1.4150943396226414</v>
      </c>
    </row>
    <row r="4010" spans="1:9" hidden="1">
      <c r="A4010" s="50">
        <v>521339</v>
      </c>
      <c r="B4010" s="50" t="s">
        <v>2728</v>
      </c>
      <c r="C4010" s="50" t="s">
        <v>2729</v>
      </c>
      <c r="D4010" s="50" t="s">
        <v>2662</v>
      </c>
      <c r="E4010" s="50" t="s">
        <v>1322</v>
      </c>
      <c r="F4010" s="51" t="s">
        <v>74</v>
      </c>
      <c r="G4010" s="52" t="s">
        <v>254</v>
      </c>
      <c r="H4010" s="52" t="s">
        <v>254</v>
      </c>
      <c r="I401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11" spans="1:9" hidden="1">
      <c r="A4011" s="50">
        <v>521340</v>
      </c>
      <c r="B4011" s="50" t="s">
        <v>2730</v>
      </c>
      <c r="C4011" s="50" t="s">
        <v>2731</v>
      </c>
      <c r="D4011" s="50" t="s">
        <v>2662</v>
      </c>
      <c r="E4011" s="50" t="s">
        <v>997</v>
      </c>
      <c r="F4011" s="51" t="s">
        <v>74</v>
      </c>
      <c r="G4011" s="53">
        <v>0.53</v>
      </c>
      <c r="H4011" s="53">
        <v>0.43</v>
      </c>
      <c r="I401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1.2325581395348839</v>
      </c>
    </row>
    <row r="4012" spans="1:9" hidden="1">
      <c r="A4012" s="50">
        <v>521341</v>
      </c>
      <c r="B4012" s="50" t="s">
        <v>2732</v>
      </c>
      <c r="C4012" s="50" t="s">
        <v>2733</v>
      </c>
      <c r="D4012" s="50" t="s">
        <v>2662</v>
      </c>
      <c r="E4012" s="50" t="s">
        <v>253</v>
      </c>
      <c r="F4012" s="51" t="s">
        <v>74</v>
      </c>
      <c r="G4012" s="53">
        <v>2.25</v>
      </c>
      <c r="H4012" s="53">
        <v>1.52</v>
      </c>
      <c r="I401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1.4802631578947367</v>
      </c>
    </row>
    <row r="4013" spans="1:9" hidden="1">
      <c r="A4013" s="50">
        <v>521342</v>
      </c>
      <c r="B4013" s="50" t="s">
        <v>2734</v>
      </c>
      <c r="C4013" s="50" t="s">
        <v>2735</v>
      </c>
      <c r="D4013" s="50" t="s">
        <v>2662</v>
      </c>
      <c r="E4013" s="50" t="s">
        <v>253</v>
      </c>
      <c r="F4013" s="51" t="s">
        <v>74</v>
      </c>
      <c r="G4013" s="52" t="s">
        <v>254</v>
      </c>
      <c r="H4013" s="52" t="s">
        <v>254</v>
      </c>
      <c r="I401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14" spans="1:9" hidden="1">
      <c r="A4014" s="50">
        <v>521343</v>
      </c>
      <c r="B4014" s="50" t="s">
        <v>2736</v>
      </c>
      <c r="C4014" s="50" t="s">
        <v>2737</v>
      </c>
      <c r="D4014" s="50" t="s">
        <v>2662</v>
      </c>
      <c r="E4014" s="50" t="s">
        <v>704</v>
      </c>
      <c r="F4014" s="51" t="s">
        <v>74</v>
      </c>
      <c r="G4014" s="53">
        <v>5.16</v>
      </c>
      <c r="H4014" s="53">
        <v>4.1900000000000004</v>
      </c>
      <c r="I4014"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1.2315035799522671</v>
      </c>
    </row>
    <row r="4015" spans="1:9" hidden="1">
      <c r="A4015" s="50">
        <v>521344</v>
      </c>
      <c r="B4015" s="50" t="s">
        <v>2738</v>
      </c>
      <c r="C4015" s="50" t="s">
        <v>2739</v>
      </c>
      <c r="D4015" s="50" t="s">
        <v>2662</v>
      </c>
      <c r="E4015" s="50" t="s">
        <v>892</v>
      </c>
      <c r="F4015" s="51" t="s">
        <v>74</v>
      </c>
      <c r="G4015" s="52" t="s">
        <v>254</v>
      </c>
      <c r="H4015" s="52" t="s">
        <v>254</v>
      </c>
      <c r="I401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16" spans="1:9" hidden="1">
      <c r="A4016" s="50">
        <v>521345</v>
      </c>
      <c r="B4016" s="50" t="s">
        <v>2740</v>
      </c>
      <c r="C4016" s="50" t="s">
        <v>2741</v>
      </c>
      <c r="D4016" s="50" t="s">
        <v>2662</v>
      </c>
      <c r="E4016" s="50" t="s">
        <v>1392</v>
      </c>
      <c r="F4016" s="51" t="s">
        <v>74</v>
      </c>
      <c r="G4016" s="53">
        <v>0.96</v>
      </c>
      <c r="H4016" s="54">
        <v>0.9</v>
      </c>
      <c r="I401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1.0666666666666667</v>
      </c>
    </row>
    <row r="4017" spans="1:9" hidden="1">
      <c r="A4017" s="50">
        <v>521346</v>
      </c>
      <c r="B4017" s="50" t="s">
        <v>2742</v>
      </c>
      <c r="C4017" s="50" t="s">
        <v>2743</v>
      </c>
      <c r="D4017" s="50" t="s">
        <v>2662</v>
      </c>
      <c r="E4017" s="50" t="s">
        <v>2667</v>
      </c>
      <c r="F4017" s="51" t="s">
        <v>74</v>
      </c>
      <c r="G4017" s="54">
        <v>0.7</v>
      </c>
      <c r="H4017" s="53">
        <v>0.39</v>
      </c>
      <c r="I4017"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1.7948717948717947</v>
      </c>
    </row>
    <row r="4018" spans="1:9" hidden="1">
      <c r="A4018" s="50">
        <v>521347</v>
      </c>
      <c r="B4018" s="50" t="s">
        <v>2744</v>
      </c>
      <c r="C4018" s="50" t="s">
        <v>2745</v>
      </c>
      <c r="D4018" s="50" t="s">
        <v>2662</v>
      </c>
      <c r="E4018" s="50" t="s">
        <v>253</v>
      </c>
      <c r="F4018" s="51" t="s">
        <v>74</v>
      </c>
      <c r="G4018" s="53">
        <v>0.85</v>
      </c>
      <c r="H4018" s="53">
        <v>0.84</v>
      </c>
      <c r="I401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1.0119047619047619</v>
      </c>
    </row>
    <row r="4019" spans="1:9" hidden="1">
      <c r="A4019" s="50">
        <v>521348</v>
      </c>
      <c r="B4019" s="50" t="s">
        <v>2746</v>
      </c>
      <c r="C4019" s="50" t="s">
        <v>2747</v>
      </c>
      <c r="D4019" s="50" t="s">
        <v>2662</v>
      </c>
      <c r="E4019" s="50" t="s">
        <v>253</v>
      </c>
      <c r="F4019" s="51" t="s">
        <v>74</v>
      </c>
      <c r="G4019" s="53">
        <v>6.36</v>
      </c>
      <c r="H4019" s="54">
        <v>3.2</v>
      </c>
      <c r="I4019"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1.9875</v>
      </c>
    </row>
    <row r="4020" spans="1:9" hidden="1">
      <c r="A4020" s="50">
        <v>521349</v>
      </c>
      <c r="B4020" s="50" t="s">
        <v>2748</v>
      </c>
      <c r="C4020" s="50" t="s">
        <v>2749</v>
      </c>
      <c r="D4020" s="50" t="s">
        <v>2662</v>
      </c>
      <c r="E4020" s="50" t="s">
        <v>1521</v>
      </c>
      <c r="F4020" s="51" t="s">
        <v>74</v>
      </c>
      <c r="G4020" s="52" t="s">
        <v>254</v>
      </c>
      <c r="H4020" s="52" t="s">
        <v>254</v>
      </c>
      <c r="I402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21" spans="1:9" hidden="1">
      <c r="A4021" s="50">
        <v>521350</v>
      </c>
      <c r="B4021" s="50" t="s">
        <v>2750</v>
      </c>
      <c r="C4021" s="50" t="s">
        <v>2751</v>
      </c>
      <c r="D4021" s="50" t="s">
        <v>2662</v>
      </c>
      <c r="E4021" s="50" t="s">
        <v>1322</v>
      </c>
      <c r="F4021" s="51" t="s">
        <v>74</v>
      </c>
      <c r="G4021" s="53">
        <v>1.1599999999999999</v>
      </c>
      <c r="H4021" s="53">
        <v>0.49</v>
      </c>
      <c r="I4021"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2.3673469387755102</v>
      </c>
    </row>
    <row r="4022" spans="1:9" hidden="1">
      <c r="A4022" s="50">
        <v>521351</v>
      </c>
      <c r="B4022" s="50" t="s">
        <v>2752</v>
      </c>
      <c r="C4022" s="50" t="s">
        <v>2753</v>
      </c>
      <c r="D4022" s="50" t="s">
        <v>2662</v>
      </c>
      <c r="E4022" s="50" t="s">
        <v>253</v>
      </c>
      <c r="F4022" s="51" t="s">
        <v>74</v>
      </c>
      <c r="G4022" s="53">
        <v>10.15</v>
      </c>
      <c r="H4022" s="53">
        <v>7.12</v>
      </c>
      <c r="I402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1.425561797752809</v>
      </c>
    </row>
    <row r="4023" spans="1:9" hidden="1">
      <c r="A4023" s="50">
        <v>521352</v>
      </c>
      <c r="B4023" s="50" t="s">
        <v>2754</v>
      </c>
      <c r="C4023" s="50" t="s">
        <v>2755</v>
      </c>
      <c r="D4023" s="50" t="s">
        <v>2662</v>
      </c>
      <c r="E4023" s="50" t="s">
        <v>704</v>
      </c>
      <c r="F4023" s="51" t="s">
        <v>74</v>
      </c>
      <c r="G4023" s="53">
        <v>1.0900000000000001</v>
      </c>
      <c r="H4023" s="53">
        <v>0.74</v>
      </c>
      <c r="I402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1.472972972972973</v>
      </c>
    </row>
    <row r="4024" spans="1:9" hidden="1">
      <c r="A4024" s="50">
        <v>521353</v>
      </c>
      <c r="B4024" s="50" t="s">
        <v>2756</v>
      </c>
      <c r="C4024" s="50" t="s">
        <v>2757</v>
      </c>
      <c r="D4024" s="50" t="s">
        <v>2662</v>
      </c>
      <c r="E4024" s="50" t="s">
        <v>253</v>
      </c>
      <c r="F4024" s="51" t="s">
        <v>74</v>
      </c>
      <c r="G4024" s="52" t="s">
        <v>254</v>
      </c>
      <c r="H4024" s="52" t="s">
        <v>254</v>
      </c>
      <c r="I402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25" spans="1:9" hidden="1">
      <c r="A4025" s="50">
        <v>521354</v>
      </c>
      <c r="B4025" s="50" t="s">
        <v>2758</v>
      </c>
      <c r="C4025" s="50" t="s">
        <v>2759</v>
      </c>
      <c r="D4025" s="50" t="s">
        <v>2662</v>
      </c>
      <c r="E4025" s="50" t="s">
        <v>253</v>
      </c>
      <c r="F4025" s="51" t="s">
        <v>74</v>
      </c>
      <c r="G4025" s="53">
        <v>1.1299999999999999</v>
      </c>
      <c r="H4025" s="53">
        <v>0.57999999999999996</v>
      </c>
      <c r="I402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1.9482758620689655</v>
      </c>
    </row>
    <row r="4026" spans="1:9" hidden="1">
      <c r="A4026" s="50">
        <v>521355</v>
      </c>
      <c r="B4026" s="50" t="s">
        <v>2760</v>
      </c>
      <c r="C4026" s="50" t="s">
        <v>1876</v>
      </c>
      <c r="D4026" s="50" t="s">
        <v>2662</v>
      </c>
      <c r="E4026" s="50" t="s">
        <v>2667</v>
      </c>
      <c r="F4026" s="51" t="s">
        <v>74</v>
      </c>
      <c r="G4026" s="53">
        <v>0.42</v>
      </c>
      <c r="H4026" s="53">
        <v>0.25</v>
      </c>
      <c r="I4026"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1.68</v>
      </c>
    </row>
    <row r="4027" spans="1:9" hidden="1">
      <c r="A4027" s="50">
        <v>521356</v>
      </c>
      <c r="B4027" s="50" t="s">
        <v>2761</v>
      </c>
      <c r="C4027" s="50" t="s">
        <v>2762</v>
      </c>
      <c r="D4027" s="50" t="s">
        <v>2662</v>
      </c>
      <c r="E4027" s="50" t="s">
        <v>2763</v>
      </c>
      <c r="F4027" s="51" t="s">
        <v>74</v>
      </c>
      <c r="G4027" s="52" t="s">
        <v>254</v>
      </c>
      <c r="H4027" s="52" t="s">
        <v>254</v>
      </c>
      <c r="I402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28" spans="1:9" hidden="1">
      <c r="A4028" s="50">
        <v>521357</v>
      </c>
      <c r="B4028" s="50" t="s">
        <v>2764</v>
      </c>
      <c r="C4028" s="50" t="s">
        <v>2765</v>
      </c>
      <c r="D4028" s="50" t="s">
        <v>2662</v>
      </c>
      <c r="E4028" s="50" t="s">
        <v>761</v>
      </c>
      <c r="F4028" s="51" t="s">
        <v>74</v>
      </c>
      <c r="G4028" s="54">
        <v>2.8</v>
      </c>
      <c r="H4028" s="53">
        <v>1.75</v>
      </c>
      <c r="I4028"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1.5999999999999999</v>
      </c>
    </row>
    <row r="4029" spans="1:9" hidden="1">
      <c r="A4029" s="50">
        <v>521358</v>
      </c>
      <c r="B4029" s="50" t="s">
        <v>2766</v>
      </c>
      <c r="C4029" s="50" t="s">
        <v>2767</v>
      </c>
      <c r="D4029" s="50" t="s">
        <v>2662</v>
      </c>
      <c r="E4029" s="50" t="s">
        <v>764</v>
      </c>
      <c r="F4029" s="51" t="s">
        <v>74</v>
      </c>
      <c r="G4029" s="52" t="s">
        <v>254</v>
      </c>
      <c r="H4029" s="52" t="s">
        <v>254</v>
      </c>
      <c r="I402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30" spans="1:9" hidden="1">
      <c r="A4030" s="50">
        <v>521359</v>
      </c>
      <c r="B4030" s="50" t="s">
        <v>2439</v>
      </c>
      <c r="C4030" s="50" t="s">
        <v>2768</v>
      </c>
      <c r="D4030" s="50" t="s">
        <v>2662</v>
      </c>
      <c r="E4030" s="50" t="s">
        <v>253</v>
      </c>
      <c r="F4030" s="51" t="s">
        <v>74</v>
      </c>
      <c r="G4030" s="53">
        <v>0.99</v>
      </c>
      <c r="H4030" s="53">
        <v>0.53</v>
      </c>
      <c r="I4030"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1.8679245283018866</v>
      </c>
    </row>
    <row r="4031" spans="1:9">
      <c r="A4031" s="332"/>
      <c r="B4031" s="332"/>
      <c r="C4031" s="332"/>
      <c r="D4031" s="332"/>
      <c r="E4031" s="332"/>
      <c r="F4031" s="333"/>
      <c r="G4031" s="334"/>
      <c r="H4031" s="334"/>
      <c r="I4031" s="389" t="str">
        <f>IFERROR(Table2[[#This Row],[Total private allowed amount for facility inpatient and outpatient services ($ millions) (required)]]/Table2[[#This Row],[Simulated Medicare allowed amount for facility inpatient and outpatient services ($ millions) (required)]],"")</f>
        <v/>
      </c>
    </row>
    <row r="4032" spans="1:9">
      <c r="A4032" s="332"/>
      <c r="B4032" s="332"/>
      <c r="C4032" s="332"/>
      <c r="D4032" s="332"/>
      <c r="E4032" s="332"/>
      <c r="F4032" s="333"/>
      <c r="G4032" s="334"/>
      <c r="H4032" s="335"/>
      <c r="I4032" s="389" t="str">
        <f>IFERROR(Table2[[#This Row],[Total private allowed amount for facility inpatient and outpatient services ($ millions) (required)]]/Table2[[#This Row],[Simulated Medicare allowed amount for facility inpatient and outpatient services ($ millions) (required)]],"")</f>
        <v/>
      </c>
    </row>
    <row r="4033" spans="1:9">
      <c r="A4033" s="332"/>
      <c r="B4033" s="332"/>
      <c r="C4033" s="332"/>
      <c r="D4033" s="332"/>
      <c r="E4033" s="332"/>
      <c r="F4033" s="333"/>
      <c r="G4033" s="334"/>
      <c r="H4033" s="334"/>
      <c r="I4033" s="389" t="str">
        <f>IFERROR(Table2[[#This Row],[Total private allowed amount for facility inpatient and outpatient services ($ millions) (required)]]/Table2[[#This Row],[Simulated Medicare allowed amount for facility inpatient and outpatient services ($ millions) (required)]],"")</f>
        <v/>
      </c>
    </row>
    <row r="4034" spans="1:9">
      <c r="A4034" s="332"/>
      <c r="B4034" s="332"/>
      <c r="C4034" s="332"/>
      <c r="D4034" s="332"/>
      <c r="E4034" s="332"/>
      <c r="F4034" s="333"/>
      <c r="G4034" s="334"/>
      <c r="H4034" s="335"/>
      <c r="I4034" s="389" t="str">
        <f>IFERROR(Table2[[#This Row],[Total private allowed amount for facility inpatient and outpatient services ($ millions) (required)]]/Table2[[#This Row],[Simulated Medicare allowed amount for facility inpatient and outpatient services ($ millions) (required)]],"")</f>
        <v/>
      </c>
    </row>
    <row r="4035" spans="1:9">
      <c r="A4035" s="332"/>
      <c r="B4035" s="332"/>
      <c r="C4035" s="332"/>
      <c r="D4035" s="332"/>
      <c r="E4035" s="332"/>
      <c r="F4035" s="333"/>
      <c r="G4035" s="334"/>
      <c r="H4035" s="334"/>
      <c r="I4035" s="389" t="str">
        <f>IFERROR(Table2[[#This Row],[Total private allowed amount for facility inpatient and outpatient services ($ millions) (required)]]/Table2[[#This Row],[Simulated Medicare allowed amount for facility inpatient and outpatient services ($ millions) (required)]],"")</f>
        <v/>
      </c>
    </row>
    <row r="4036" spans="1:9">
      <c r="A4036" s="332"/>
      <c r="B4036" s="332"/>
      <c r="C4036" s="332"/>
      <c r="D4036" s="332"/>
      <c r="E4036" s="332"/>
      <c r="F4036" s="333"/>
      <c r="G4036" s="334"/>
      <c r="H4036" s="334"/>
      <c r="I4036" s="389" t="str">
        <f>IFERROR(Table2[[#This Row],[Total private allowed amount for facility inpatient and outpatient services ($ millions) (required)]]/Table2[[#This Row],[Simulated Medicare allowed amount for facility inpatient and outpatient services ($ millions) (required)]],"")</f>
        <v/>
      </c>
    </row>
    <row r="4037" spans="1:9">
      <c r="A4037" s="332"/>
      <c r="B4037" s="332"/>
      <c r="C4037" s="332"/>
      <c r="D4037" s="332"/>
      <c r="E4037" s="332"/>
      <c r="F4037" s="333"/>
      <c r="G4037" s="334"/>
      <c r="H4037" s="334"/>
      <c r="I4037" s="389" t="str">
        <f>IFERROR(Table2[[#This Row],[Total private allowed amount for facility inpatient and outpatient services ($ millions) (required)]]/Table2[[#This Row],[Simulated Medicare allowed amount for facility inpatient and outpatient services ($ millions) (required)]],"")</f>
        <v/>
      </c>
    </row>
    <row r="4038" spans="1:9">
      <c r="A4038" s="332"/>
      <c r="B4038" s="332"/>
      <c r="C4038" s="332"/>
      <c r="D4038" s="332"/>
      <c r="E4038" s="332"/>
      <c r="F4038" s="333"/>
      <c r="G4038" s="334"/>
      <c r="H4038" s="335"/>
      <c r="I4038" s="389" t="str">
        <f>IFERROR(Table2[[#This Row],[Total private allowed amount for facility inpatient and outpatient services ($ millions) (required)]]/Table2[[#This Row],[Simulated Medicare allowed amount for facility inpatient and outpatient services ($ millions) (required)]],"")</f>
        <v/>
      </c>
    </row>
    <row r="4039" spans="1:9">
      <c r="A4039" s="332"/>
      <c r="B4039" s="332"/>
      <c r="C4039" s="332"/>
      <c r="D4039" s="332"/>
      <c r="E4039" s="332"/>
      <c r="F4039" s="333"/>
      <c r="G4039" s="334"/>
      <c r="H4039" s="334"/>
      <c r="I4039" s="389" t="str">
        <f>IFERROR(Table2[[#This Row],[Total private allowed amount for facility inpatient and outpatient services ($ millions) (required)]]/Table2[[#This Row],[Simulated Medicare allowed amount for facility inpatient and outpatient services ($ millions) (required)]],"")</f>
        <v/>
      </c>
    </row>
    <row r="4040" spans="1:9">
      <c r="A4040" s="332"/>
      <c r="B4040" s="332"/>
      <c r="C4040" s="332"/>
      <c r="D4040" s="332"/>
      <c r="E4040" s="332"/>
      <c r="F4040" s="333"/>
      <c r="G4040" s="336"/>
      <c r="H4040" s="336"/>
      <c r="I4040" s="389" t="str">
        <f>IFERROR(Table2[[#This Row],[Total private allowed amount for facility inpatient and outpatient services ($ millions) (required)]]/Table2[[#This Row],[Simulated Medicare allowed amount for facility inpatient and outpatient services ($ millions) (required)]],"")</f>
        <v/>
      </c>
    </row>
    <row r="4041" spans="1:9" hidden="1">
      <c r="A4041" s="50">
        <v>531301</v>
      </c>
      <c r="B4041" s="50" t="s">
        <v>2769</v>
      </c>
      <c r="C4041" s="50" t="s">
        <v>2770</v>
      </c>
      <c r="D4041" s="50" t="s">
        <v>2771</v>
      </c>
      <c r="E4041" s="50" t="s">
        <v>253</v>
      </c>
      <c r="F4041" s="51" t="s">
        <v>74</v>
      </c>
      <c r="G4041" s="52" t="s">
        <v>254</v>
      </c>
      <c r="H4041" s="52" t="s">
        <v>254</v>
      </c>
      <c r="I404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42" spans="1:9" hidden="1">
      <c r="A4042" s="50">
        <v>531302</v>
      </c>
      <c r="B4042" s="50" t="s">
        <v>2772</v>
      </c>
      <c r="C4042" s="50" t="s">
        <v>2773</v>
      </c>
      <c r="D4042" s="50" t="s">
        <v>2771</v>
      </c>
      <c r="E4042" s="50" t="s">
        <v>253</v>
      </c>
      <c r="F4042" s="51" t="s">
        <v>74</v>
      </c>
      <c r="G4042" s="52" t="s">
        <v>254</v>
      </c>
      <c r="H4042" s="52" t="s">
        <v>254</v>
      </c>
      <c r="I4042"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43" spans="1:9" hidden="1">
      <c r="A4043" s="50">
        <v>531303</v>
      </c>
      <c r="B4043" s="50" t="s">
        <v>2774</v>
      </c>
      <c r="C4043" s="50" t="s">
        <v>2775</v>
      </c>
      <c r="D4043" s="50" t="s">
        <v>2771</v>
      </c>
      <c r="E4043" s="50" t="s">
        <v>2293</v>
      </c>
      <c r="F4043" s="51" t="s">
        <v>74</v>
      </c>
      <c r="G4043" s="52" t="s">
        <v>254</v>
      </c>
      <c r="H4043" s="52" t="s">
        <v>254</v>
      </c>
      <c r="I4043"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44" spans="1:9" hidden="1">
      <c r="A4044" s="50">
        <v>531304</v>
      </c>
      <c r="B4044" s="50" t="s">
        <v>2776</v>
      </c>
      <c r="C4044" s="50" t="s">
        <v>2777</v>
      </c>
      <c r="D4044" s="50" t="s">
        <v>2771</v>
      </c>
      <c r="E4044" s="50" t="s">
        <v>253</v>
      </c>
      <c r="F4044" s="51" t="s">
        <v>74</v>
      </c>
      <c r="G4044" s="52" t="s">
        <v>254</v>
      </c>
      <c r="H4044" s="52" t="s">
        <v>254</v>
      </c>
      <c r="I404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45" spans="1:9" hidden="1">
      <c r="A4045" s="50">
        <v>531305</v>
      </c>
      <c r="B4045" s="50" t="s">
        <v>2778</v>
      </c>
      <c r="C4045" s="50" t="s">
        <v>2779</v>
      </c>
      <c r="D4045" s="50" t="s">
        <v>2771</v>
      </c>
      <c r="E4045" s="50" t="s">
        <v>303</v>
      </c>
      <c r="F4045" s="51" t="s">
        <v>74</v>
      </c>
      <c r="G4045" s="52" t="s">
        <v>254</v>
      </c>
      <c r="H4045" s="52" t="s">
        <v>254</v>
      </c>
      <c r="I4045"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46" spans="1:9" hidden="1">
      <c r="A4046" s="50">
        <v>531306</v>
      </c>
      <c r="B4046" s="50" t="s">
        <v>2780</v>
      </c>
      <c r="C4046" s="50" t="s">
        <v>2781</v>
      </c>
      <c r="D4046" s="50" t="s">
        <v>2771</v>
      </c>
      <c r="E4046" s="50" t="s">
        <v>303</v>
      </c>
      <c r="F4046" s="51" t="s">
        <v>74</v>
      </c>
      <c r="G4046" s="52" t="s">
        <v>254</v>
      </c>
      <c r="H4046" s="52" t="s">
        <v>254</v>
      </c>
      <c r="I4046"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47" spans="1:9" hidden="1">
      <c r="A4047" s="50">
        <v>531307</v>
      </c>
      <c r="B4047" s="50" t="s">
        <v>1822</v>
      </c>
      <c r="C4047" s="50" t="s">
        <v>2782</v>
      </c>
      <c r="D4047" s="50" t="s">
        <v>2771</v>
      </c>
      <c r="E4047" s="50" t="s">
        <v>303</v>
      </c>
      <c r="F4047" s="51" t="s">
        <v>74</v>
      </c>
      <c r="G4047" s="52" t="s">
        <v>254</v>
      </c>
      <c r="H4047" s="52" t="s">
        <v>254</v>
      </c>
      <c r="I4047"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48" spans="1:9" hidden="1">
      <c r="A4048" s="50">
        <v>531308</v>
      </c>
      <c r="B4048" s="50" t="s">
        <v>2783</v>
      </c>
      <c r="C4048" s="50" t="s">
        <v>2140</v>
      </c>
      <c r="D4048" s="50" t="s">
        <v>2771</v>
      </c>
      <c r="E4048" s="50" t="s">
        <v>253</v>
      </c>
      <c r="F4048" s="51" t="s">
        <v>74</v>
      </c>
      <c r="G4048" s="52" t="s">
        <v>254</v>
      </c>
      <c r="H4048" s="52" t="s">
        <v>254</v>
      </c>
      <c r="I4048"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49" spans="1:9" hidden="1">
      <c r="A4049" s="50">
        <v>531309</v>
      </c>
      <c r="B4049" s="50" t="s">
        <v>2784</v>
      </c>
      <c r="C4049" s="50" t="s">
        <v>2785</v>
      </c>
      <c r="D4049" s="50" t="s">
        <v>2771</v>
      </c>
      <c r="E4049" s="50" t="s">
        <v>1664</v>
      </c>
      <c r="F4049" s="51" t="s">
        <v>74</v>
      </c>
      <c r="G4049" s="52" t="s">
        <v>254</v>
      </c>
      <c r="H4049" s="52" t="s">
        <v>254</v>
      </c>
      <c r="I4049"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50" spans="1:9" hidden="1">
      <c r="A4050" s="50">
        <v>531310</v>
      </c>
      <c r="B4050" s="50" t="s">
        <v>2786</v>
      </c>
      <c r="C4050" s="50" t="s">
        <v>2787</v>
      </c>
      <c r="D4050" s="50" t="s">
        <v>2771</v>
      </c>
      <c r="E4050" s="50" t="s">
        <v>1664</v>
      </c>
      <c r="F4050" s="51" t="s">
        <v>74</v>
      </c>
      <c r="G4050" s="52" t="s">
        <v>254</v>
      </c>
      <c r="H4050" s="52" t="s">
        <v>254</v>
      </c>
      <c r="I4050"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51" spans="1:9" hidden="1">
      <c r="A4051" s="50">
        <v>531311</v>
      </c>
      <c r="B4051" s="50" t="s">
        <v>2788</v>
      </c>
      <c r="C4051" s="50" t="s">
        <v>2789</v>
      </c>
      <c r="D4051" s="50" t="s">
        <v>2771</v>
      </c>
      <c r="E4051" s="50" t="s">
        <v>253</v>
      </c>
      <c r="F4051" s="51" t="s">
        <v>74</v>
      </c>
      <c r="G4051" s="52" t="s">
        <v>254</v>
      </c>
      <c r="H4051" s="52" t="s">
        <v>254</v>
      </c>
      <c r="I4051"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52" spans="1:9" hidden="1">
      <c r="A4052" s="50">
        <v>531312</v>
      </c>
      <c r="B4052" s="50" t="s">
        <v>2790</v>
      </c>
      <c r="C4052" s="50" t="s">
        <v>2791</v>
      </c>
      <c r="D4052" s="50" t="s">
        <v>2771</v>
      </c>
      <c r="E4052" s="50" t="s">
        <v>494</v>
      </c>
      <c r="F4052" s="51" t="s">
        <v>74</v>
      </c>
      <c r="G4052" s="53">
        <v>1.35</v>
      </c>
      <c r="H4052" s="53">
        <v>0.78</v>
      </c>
      <c r="I4052"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1.7307692307692308</v>
      </c>
    </row>
    <row r="4053" spans="1:9" hidden="1">
      <c r="A4053" s="50">
        <v>531313</v>
      </c>
      <c r="B4053" s="50" t="s">
        <v>2792</v>
      </c>
      <c r="C4053" s="50" t="s">
        <v>2793</v>
      </c>
      <c r="D4053" s="50" t="s">
        <v>2771</v>
      </c>
      <c r="E4053" s="50" t="s">
        <v>253</v>
      </c>
      <c r="F4053" s="51" t="s">
        <v>74</v>
      </c>
      <c r="G4053" s="53">
        <v>0.81</v>
      </c>
      <c r="H4053" s="53">
        <v>0.55000000000000004</v>
      </c>
      <c r="I4053"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1.4727272727272727</v>
      </c>
    </row>
    <row r="4054" spans="1:9" hidden="1">
      <c r="A4054" s="50">
        <v>531315</v>
      </c>
      <c r="B4054" s="50" t="s">
        <v>2794</v>
      </c>
      <c r="C4054" s="50" t="s">
        <v>2795</v>
      </c>
      <c r="D4054" s="50" t="s">
        <v>2771</v>
      </c>
      <c r="E4054" s="50" t="s">
        <v>253</v>
      </c>
      <c r="F4054" s="51" t="s">
        <v>74</v>
      </c>
      <c r="G4054" s="52" t="s">
        <v>254</v>
      </c>
      <c r="H4054" s="52" t="s">
        <v>254</v>
      </c>
      <c r="I4054" s="55" t="e">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#VALUE!</v>
      </c>
    </row>
    <row r="4055" spans="1:9" hidden="1">
      <c r="A4055" s="50">
        <v>531316</v>
      </c>
      <c r="B4055" s="50" t="s">
        <v>2796</v>
      </c>
      <c r="C4055" s="50" t="s">
        <v>2797</v>
      </c>
      <c r="D4055" s="50" t="s">
        <v>2771</v>
      </c>
      <c r="E4055" s="50" t="s">
        <v>494</v>
      </c>
      <c r="F4055" s="51" t="s">
        <v>74</v>
      </c>
      <c r="G4055" s="53">
        <v>0.39</v>
      </c>
      <c r="H4055" s="53">
        <v>0.31</v>
      </c>
      <c r="I4055" s="55">
        <f>IF(Table2[[#This Row],[Medicare provider number or other unique numerical identifier (required)]]="","",Table2[[#This Row],[Total private allowed amount for facility inpatient and outpatient services ($ millions) (required)]]/Table2[[#This Row],[Simulated Medicare allowed amount for facility inpatient and outpatient services ($ millions) (required)]])</f>
        <v>1.2580645161290323</v>
      </c>
    </row>
    <row r="4056" spans="1:9">
      <c r="A4056" s="332"/>
      <c r="B4056" s="332"/>
      <c r="C4056" s="332"/>
      <c r="D4056" s="332"/>
      <c r="E4056" s="332"/>
      <c r="F4056" s="333"/>
      <c r="G4056" s="336"/>
      <c r="H4056" s="336"/>
      <c r="I4056" s="389" t="str">
        <f>IFERROR(Table2[[#This Row],[Total private allowed amount for facility inpatient and outpatient services ($ millions) (required)]]/Table2[[#This Row],[Simulated Medicare allowed amount for facility inpatient and outpatient services ($ millions) (required)]],"")</f>
        <v/>
      </c>
    </row>
    <row r="4057" spans="1:9">
      <c r="A4057" s="332"/>
      <c r="B4057" s="332"/>
      <c r="C4057" s="332"/>
      <c r="D4057" s="332"/>
      <c r="E4057" s="332"/>
      <c r="F4057" s="333"/>
      <c r="G4057" s="334"/>
      <c r="H4057" s="334"/>
      <c r="I4057" s="389" t="str">
        <f>IFERROR(Table2[[#This Row],[Total private allowed amount for facility inpatient and outpatient services ($ millions) (required)]]/Table2[[#This Row],[Simulated Medicare allowed amount for facility inpatient and outpatient services ($ millions) (required)]],"")</f>
        <v/>
      </c>
    </row>
    <row r="4058" spans="1:9">
      <c r="A4058" s="332"/>
      <c r="B4058" s="332"/>
      <c r="C4058" s="332"/>
      <c r="D4058" s="332"/>
      <c r="E4058" s="332"/>
      <c r="F4058" s="333"/>
      <c r="G4058" s="334"/>
      <c r="H4058" s="334"/>
      <c r="I4058" s="389" t="str">
        <f>IFERROR(Table2[[#This Row],[Total private allowed amount for facility inpatient and outpatient services ($ millions) (required)]]/Table2[[#This Row],[Simulated Medicare allowed amount for facility inpatient and outpatient services ($ millions) (required)]],"")</f>
        <v/>
      </c>
    </row>
    <row r="4059" spans="1:9">
      <c r="A4059" s="332"/>
      <c r="B4059" s="332"/>
      <c r="C4059" s="332"/>
      <c r="D4059" s="332"/>
      <c r="E4059" s="332"/>
      <c r="F4059" s="333"/>
      <c r="G4059" s="334"/>
      <c r="H4059" s="334"/>
      <c r="I4059" s="389" t="str">
        <f>IFERROR(Table2[[#This Row],[Total private allowed amount for facility inpatient and outpatient services ($ millions) (required)]]/Table2[[#This Row],[Simulated Medicare allowed amount for facility inpatient and outpatient services ($ millions) (required)]],"")</f>
        <v/>
      </c>
    </row>
    <row r="4060" spans="1:9">
      <c r="A4060" s="332"/>
      <c r="B4060" s="332"/>
      <c r="C4060" s="332"/>
      <c r="D4060" s="332"/>
      <c r="E4060" s="332"/>
      <c r="F4060" s="333"/>
      <c r="G4060" s="334"/>
      <c r="H4060" s="334"/>
      <c r="I4060" s="389" t="str">
        <f>IFERROR(Table2[[#This Row],[Total private allowed amount for facility inpatient and outpatient services ($ millions) (required)]]/Table2[[#This Row],[Simulated Medicare allowed amount for facility inpatient and outpatient services ($ millions) (required)]],"")</f>
        <v/>
      </c>
    </row>
    <row r="4061" spans="1:9">
      <c r="A4061" s="332"/>
      <c r="B4061" s="332"/>
      <c r="C4061" s="332"/>
      <c r="D4061" s="332"/>
      <c r="E4061" s="332"/>
      <c r="F4061" s="333"/>
      <c r="G4061" s="335"/>
      <c r="H4061" s="334"/>
      <c r="I4061" s="389" t="str">
        <f>IFERROR(Table2[[#This Row],[Total private allowed amount for facility inpatient and outpatient services ($ millions) (required)]]/Table2[[#This Row],[Simulated Medicare allowed amount for facility inpatient and outpatient services ($ millions) (required)]],"")</f>
        <v/>
      </c>
    </row>
    <row r="4062" spans="1:9">
      <c r="A4062" s="332"/>
      <c r="B4062" s="332"/>
      <c r="C4062" s="332"/>
      <c r="D4062" s="332"/>
      <c r="E4062" s="332"/>
      <c r="F4062" s="333"/>
      <c r="G4062" s="334"/>
      <c r="H4062" s="335"/>
      <c r="I4062" s="389" t="str">
        <f>IFERROR(Table2[[#This Row],[Total private allowed amount for facility inpatient and outpatient services ($ millions) (required)]]/Table2[[#This Row],[Simulated Medicare allowed amount for facility inpatient and outpatient services ($ millions) (required)]],"")</f>
        <v/>
      </c>
    </row>
    <row r="4063" spans="1:9">
      <c r="A4063" s="332"/>
      <c r="B4063" s="332"/>
      <c r="C4063" s="332"/>
      <c r="D4063" s="332"/>
      <c r="E4063" s="332"/>
      <c r="F4063" s="333"/>
      <c r="G4063" s="334"/>
      <c r="H4063" s="334"/>
      <c r="I4063" s="389" t="str">
        <f>IFERROR(Table2[[#This Row],[Total private allowed amount for facility inpatient and outpatient services ($ millions) (required)]]/Table2[[#This Row],[Simulated Medicare allowed amount for facility inpatient and outpatient services ($ millions) (required)]],"")</f>
        <v/>
      </c>
    </row>
    <row r="4064" spans="1:9">
      <c r="A4064" s="332"/>
      <c r="B4064" s="332"/>
      <c r="C4064" s="332"/>
      <c r="D4064" s="332"/>
      <c r="E4064" s="332"/>
      <c r="F4064" s="333"/>
      <c r="G4064" s="334"/>
      <c r="H4064" s="334"/>
      <c r="I4064" s="389" t="str">
        <f>IFERROR(Table2[[#This Row],[Total private allowed amount for facility inpatient and outpatient services ($ millions) (required)]]/Table2[[#This Row],[Simulated Medicare allowed amount for facility inpatient and outpatient services ($ millions) (required)]],"")</f>
        <v/>
      </c>
    </row>
    <row r="4065" spans="1:9">
      <c r="A4065" s="332"/>
      <c r="B4065" s="332"/>
      <c r="C4065" s="332"/>
      <c r="D4065" s="332"/>
      <c r="E4065" s="332"/>
      <c r="F4065" s="333"/>
      <c r="G4065" s="334"/>
      <c r="H4065" s="334"/>
      <c r="I4065" s="389" t="str">
        <f>IFERROR(Table2[[#This Row],[Total private allowed amount for facility inpatient and outpatient services ($ millions) (required)]]/Table2[[#This Row],[Simulated Medicare allowed amount for facility inpatient and outpatient services ($ millions) (required)]],"")</f>
        <v/>
      </c>
    </row>
    <row r="4066" spans="1:9">
      <c r="A4066" s="332"/>
      <c r="B4066" s="332"/>
      <c r="C4066" s="332"/>
      <c r="D4066" s="332"/>
      <c r="E4066" s="332"/>
      <c r="F4066" s="333"/>
      <c r="G4066" s="334"/>
      <c r="H4066" s="334"/>
      <c r="I4066" s="389" t="str">
        <f>IFERROR(Table2[[#This Row],[Total private allowed amount for facility inpatient and outpatient services ($ millions) (required)]]/Table2[[#This Row],[Simulated Medicare allowed amount for facility inpatient and outpatient services ($ millions) (required)]],"")</f>
        <v/>
      </c>
    </row>
    <row r="4067" spans="1:9">
      <c r="A4067" s="332"/>
      <c r="B4067" s="332"/>
      <c r="C4067" s="332"/>
      <c r="D4067" s="332"/>
      <c r="E4067" s="332"/>
      <c r="F4067" s="333"/>
      <c r="G4067" s="334"/>
      <c r="H4067" s="334"/>
      <c r="I4067" s="389" t="str">
        <f>IFERROR(Table2[[#This Row],[Total private allowed amount for facility inpatient and outpatient services ($ millions) (required)]]/Table2[[#This Row],[Simulated Medicare allowed amount for facility inpatient and outpatient services ($ millions) (required)]],"")</f>
        <v/>
      </c>
    </row>
    <row r="4068" spans="1:9">
      <c r="A4068" s="332"/>
      <c r="B4068" s="332"/>
      <c r="C4068" s="332"/>
      <c r="D4068" s="332"/>
      <c r="E4068" s="332"/>
      <c r="F4068" s="333"/>
      <c r="G4068" s="334"/>
      <c r="H4068" s="334"/>
      <c r="I4068" s="389" t="str">
        <f>IFERROR(Table2[[#This Row],[Total private allowed amount for facility inpatient and outpatient services ($ millions) (required)]]/Table2[[#This Row],[Simulated Medicare allowed amount for facility inpatient and outpatient services ($ millions) (required)]],"")</f>
        <v/>
      </c>
    </row>
    <row r="4069" spans="1:9">
      <c r="A4069" s="332"/>
      <c r="B4069" s="332"/>
      <c r="C4069" s="332"/>
      <c r="D4069" s="332"/>
      <c r="E4069" s="332"/>
      <c r="F4069" s="333"/>
      <c r="G4069" s="336"/>
      <c r="H4069" s="336"/>
      <c r="I4069" s="389" t="str">
        <f>IFERROR(Table2[[#This Row],[Total private allowed amount for facility inpatient and outpatient services ($ millions) (required)]]/Table2[[#This Row],[Simulated Medicare allowed amount for facility inpatient and outpatient services ($ millions) (required)]],"")</f>
        <v/>
      </c>
    </row>
    <row r="4070" spans="1:9">
      <c r="A4070" s="332"/>
      <c r="B4070" s="332"/>
      <c r="C4070" s="332"/>
      <c r="D4070" s="332"/>
      <c r="E4070" s="332"/>
      <c r="F4070" s="333"/>
      <c r="G4070" s="334"/>
      <c r="H4070" s="334"/>
      <c r="I4070" s="389" t="str">
        <f>IFERROR(Table2[[#This Row],[Total private allowed amount for facility inpatient and outpatient services ($ millions) (required)]]/Table2[[#This Row],[Simulated Medicare allowed amount for facility inpatient and outpatient services ($ millions) (required)]],"")</f>
        <v/>
      </c>
    </row>
    <row r="4071" spans="1:9">
      <c r="A4071" s="332"/>
      <c r="B4071" s="332"/>
      <c r="C4071" s="332"/>
      <c r="D4071" s="332"/>
      <c r="E4071" s="332"/>
      <c r="F4071" s="333"/>
      <c r="G4071" s="334"/>
      <c r="H4071" s="334"/>
      <c r="I4071" s="389" t="str">
        <f>IFERROR(Table2[[#This Row],[Total private allowed amount for facility inpatient and outpatient services ($ millions) (required)]]/Table2[[#This Row],[Simulated Medicare allowed amount for facility inpatient and outpatient services ($ millions) (required)]],"")</f>
        <v/>
      </c>
    </row>
    <row r="4072" spans="1:9">
      <c r="A4072" s="332"/>
      <c r="B4072" s="332"/>
      <c r="C4072" s="332"/>
      <c r="D4072" s="332"/>
      <c r="E4072" s="332"/>
      <c r="F4072" s="333"/>
      <c r="G4072" s="336"/>
      <c r="H4072" s="336"/>
      <c r="I4072" s="389" t="str">
        <f>IFERROR(Table2[[#This Row],[Total private allowed amount for facility inpatient and outpatient services ($ millions) (required)]]/Table2[[#This Row],[Simulated Medicare allowed amount for facility inpatient and outpatient services ($ millions) (required)]],"")</f>
        <v/>
      </c>
    </row>
    <row r="4073" spans="1:9">
      <c r="A4073" s="332"/>
      <c r="B4073" s="332"/>
      <c r="C4073" s="332"/>
      <c r="D4073" s="332"/>
      <c r="E4073" s="332"/>
      <c r="F4073" s="333"/>
      <c r="G4073" s="334"/>
      <c r="H4073" s="335"/>
      <c r="I4073" s="389" t="str">
        <f>IFERROR(Table2[[#This Row],[Total private allowed amount for facility inpatient and outpatient services ($ millions) (required)]]/Table2[[#This Row],[Simulated Medicare allowed amount for facility inpatient and outpatient services ($ millions) (required)]],"")</f>
        <v/>
      </c>
    </row>
    <row r="4074" spans="1:9">
      <c r="A4074" s="332"/>
      <c r="B4074" s="332"/>
      <c r="C4074" s="332"/>
      <c r="D4074" s="332"/>
      <c r="E4074" s="332"/>
      <c r="F4074" s="333"/>
      <c r="G4074" s="336"/>
      <c r="H4074" s="336"/>
      <c r="I4074" s="389" t="str">
        <f>IFERROR(Table2[[#This Row],[Total private allowed amount for facility inpatient and outpatient services ($ millions) (required)]]/Table2[[#This Row],[Simulated Medicare allowed amount for facility inpatient and outpatient services ($ millions) (required)]],"")</f>
        <v/>
      </c>
    </row>
    <row r="4075" spans="1:9">
      <c r="A4075" s="332"/>
      <c r="B4075" s="332"/>
      <c r="C4075" s="332"/>
      <c r="D4075" s="332"/>
      <c r="E4075" s="332"/>
      <c r="F4075" s="333"/>
      <c r="G4075" s="334"/>
      <c r="H4075" s="334"/>
      <c r="I4075" s="389" t="str">
        <f>IFERROR(Table2[[#This Row],[Total private allowed amount for facility inpatient and outpatient services ($ millions) (required)]]/Table2[[#This Row],[Simulated Medicare allowed amount for facility inpatient and outpatient services ($ millions) (required)]],"")</f>
        <v/>
      </c>
    </row>
    <row r="4076" spans="1:9">
      <c r="A4076" s="332"/>
      <c r="B4076" s="332"/>
      <c r="C4076" s="332"/>
      <c r="D4076" s="332"/>
      <c r="E4076" s="332"/>
      <c r="F4076" s="333"/>
      <c r="G4076" s="334"/>
      <c r="H4076" s="334"/>
      <c r="I4076" s="389" t="str">
        <f>IFERROR(Table2[[#This Row],[Total private allowed amount for facility inpatient and outpatient services ($ millions) (required)]]/Table2[[#This Row],[Simulated Medicare allowed amount for facility inpatient and outpatient services ($ millions) (required)]],"")</f>
        <v/>
      </c>
    </row>
    <row r="4077" spans="1:9">
      <c r="A4077" s="332"/>
      <c r="B4077" s="332"/>
      <c r="C4077" s="332"/>
      <c r="D4077" s="332"/>
      <c r="E4077" s="332"/>
      <c r="F4077" s="333"/>
      <c r="G4077" s="335"/>
      <c r="H4077" s="334"/>
      <c r="I4077" s="389" t="str">
        <f>IFERROR(Table2[[#This Row],[Total private allowed amount for facility inpatient and outpatient services ($ millions) (required)]]/Table2[[#This Row],[Simulated Medicare allowed amount for facility inpatient and outpatient services ($ millions) (required)]],"")</f>
        <v/>
      </c>
    </row>
    <row r="4078" spans="1:9">
      <c r="A4078" s="332"/>
      <c r="B4078" s="332"/>
      <c r="C4078" s="332"/>
      <c r="D4078" s="332"/>
      <c r="E4078" s="332"/>
      <c r="F4078" s="333"/>
      <c r="G4078" s="334"/>
      <c r="H4078" s="334"/>
      <c r="I4078" s="389" t="str">
        <f>IFERROR(Table2[[#This Row],[Total private allowed amount for facility inpatient and outpatient services ($ millions) (required)]]/Table2[[#This Row],[Simulated Medicare allowed amount for facility inpatient and outpatient services ($ millions) (required)]],"")</f>
        <v/>
      </c>
    </row>
    <row r="4079" spans="1:9">
      <c r="A4079" s="332"/>
      <c r="B4079" s="332"/>
      <c r="C4079" s="332"/>
      <c r="D4079" s="332"/>
      <c r="E4079" s="332"/>
      <c r="F4079" s="333"/>
      <c r="G4079" s="336"/>
      <c r="H4079" s="336"/>
      <c r="I4079" s="389" t="str">
        <f>IFERROR(Table2[[#This Row],[Total private allowed amount for facility inpatient and outpatient services ($ millions) (required)]]/Table2[[#This Row],[Simulated Medicare allowed amount for facility inpatient and outpatient services ($ millions) (required)]],"")</f>
        <v/>
      </c>
    </row>
    <row r="4080" spans="1:9">
      <c r="A4080" s="332"/>
      <c r="B4080" s="332"/>
      <c r="C4080" s="332"/>
      <c r="D4080" s="332"/>
      <c r="E4080" s="332"/>
      <c r="F4080" s="333"/>
      <c r="G4080" s="334"/>
      <c r="H4080" s="334"/>
      <c r="I4080" s="389" t="str">
        <f>IFERROR(Table2[[#This Row],[Total private allowed amount for facility inpatient and outpatient services ($ millions) (required)]]/Table2[[#This Row],[Simulated Medicare allowed amount for facility inpatient and outpatient services ($ millions) (required)]],"")</f>
        <v/>
      </c>
    </row>
    <row r="4081" spans="1:9">
      <c r="A4081" s="332"/>
      <c r="B4081" s="332"/>
      <c r="C4081" s="332"/>
      <c r="D4081" s="332"/>
      <c r="E4081" s="332"/>
      <c r="F4081" s="333"/>
      <c r="G4081" s="336"/>
      <c r="H4081" s="336"/>
      <c r="I4081" s="389" t="str">
        <f>IFERROR(Table2[[#This Row],[Total private allowed amount for facility inpatient and outpatient services ($ millions) (required)]]/Table2[[#This Row],[Simulated Medicare allowed amount for facility inpatient and outpatient services ($ millions) (required)]],"")</f>
        <v/>
      </c>
    </row>
    <row r="4082" spans="1:9">
      <c r="A4082" s="332"/>
      <c r="B4082" s="332"/>
      <c r="C4082" s="332"/>
      <c r="D4082" s="332"/>
      <c r="E4082" s="332"/>
      <c r="F4082" s="333"/>
      <c r="G4082" s="334"/>
      <c r="H4082" s="334"/>
      <c r="I4082" s="389" t="str">
        <f>IFERROR(Table2[[#This Row],[Total private allowed amount for facility inpatient and outpatient services ($ millions) (required)]]/Table2[[#This Row],[Simulated Medicare allowed amount for facility inpatient and outpatient services ($ millions) (required)]],"")</f>
        <v/>
      </c>
    </row>
    <row r="4083" spans="1:9">
      <c r="A4083" s="332"/>
      <c r="B4083" s="332"/>
      <c r="C4083" s="332"/>
      <c r="D4083" s="332"/>
      <c r="E4083" s="332"/>
      <c r="F4083" s="333"/>
      <c r="G4083" s="334"/>
      <c r="H4083" s="334"/>
      <c r="I4083" s="389" t="str">
        <f>IFERROR(Table2[[#This Row],[Total private allowed amount for facility inpatient and outpatient services ($ millions) (required)]]/Table2[[#This Row],[Simulated Medicare allowed amount for facility inpatient and outpatient services ($ millions) (required)]],"")</f>
        <v/>
      </c>
    </row>
    <row r="4084" spans="1:9">
      <c r="A4084" s="332"/>
      <c r="B4084" s="332"/>
      <c r="C4084" s="332"/>
      <c r="D4084" s="332"/>
      <c r="E4084" s="332"/>
      <c r="F4084" s="333"/>
      <c r="G4084" s="336"/>
      <c r="H4084" s="336"/>
      <c r="I4084" s="389" t="str">
        <f>IFERROR(Table2[[#This Row],[Total private allowed amount for facility inpatient and outpatient services ($ millions) (required)]]/Table2[[#This Row],[Simulated Medicare allowed amount for facility inpatient and outpatient services ($ millions) (required)]],"")</f>
        <v/>
      </c>
    </row>
    <row r="4085" spans="1:9">
      <c r="A4085" s="332"/>
      <c r="B4085" s="332"/>
      <c r="C4085" s="332"/>
      <c r="D4085" s="332"/>
      <c r="E4085" s="332"/>
      <c r="F4085" s="333"/>
      <c r="G4085" s="334"/>
      <c r="H4085" s="334"/>
      <c r="I4085" s="389" t="str">
        <f>IFERROR(Table2[[#This Row],[Total private allowed amount for facility inpatient and outpatient services ($ millions) (required)]]/Table2[[#This Row],[Simulated Medicare allowed amount for facility inpatient and outpatient services ($ millions) (required)]],"")</f>
        <v/>
      </c>
    </row>
    <row r="4086" spans="1:9">
      <c r="A4086" s="332"/>
      <c r="B4086" s="332"/>
      <c r="C4086" s="332"/>
      <c r="D4086" s="332"/>
      <c r="E4086" s="332"/>
      <c r="F4086" s="333"/>
      <c r="G4086" s="336"/>
      <c r="H4086" s="336"/>
      <c r="I4086" s="389" t="str">
        <f>IFERROR(Table2[[#This Row],[Total private allowed amount for facility inpatient and outpatient services ($ millions) (required)]]/Table2[[#This Row],[Simulated Medicare allowed amount for facility inpatient and outpatient services ($ millions) (required)]],"")</f>
        <v/>
      </c>
    </row>
    <row r="4087" spans="1:9">
      <c r="A4087" s="332"/>
      <c r="B4087" s="332"/>
      <c r="C4087" s="332"/>
      <c r="D4087" s="332"/>
      <c r="E4087" s="332"/>
      <c r="F4087" s="333"/>
      <c r="G4087" s="335"/>
      <c r="H4087" s="334"/>
      <c r="I4087" s="389" t="str">
        <f>IFERROR(Table2[[#This Row],[Total private allowed amount for facility inpatient and outpatient services ($ millions) (required)]]/Table2[[#This Row],[Simulated Medicare allowed amount for facility inpatient and outpatient services ($ millions) (required)]],"")</f>
        <v/>
      </c>
    </row>
    <row r="4088" spans="1:9">
      <c r="A4088" s="332"/>
      <c r="B4088" s="332"/>
      <c r="C4088" s="332"/>
      <c r="D4088" s="332"/>
      <c r="E4088" s="332"/>
      <c r="F4088" s="333"/>
      <c r="G4088" s="334"/>
      <c r="H4088" s="334"/>
      <c r="I4088" s="389" t="str">
        <f>IFERROR(Table2[[#This Row],[Total private allowed amount for facility inpatient and outpatient services ($ millions) (required)]]/Table2[[#This Row],[Simulated Medicare allowed amount for facility inpatient and outpatient services ($ millions) (required)]],"")</f>
        <v/>
      </c>
    </row>
    <row r="4089" spans="1:9">
      <c r="A4089" s="332"/>
      <c r="B4089" s="332"/>
      <c r="C4089" s="332"/>
      <c r="D4089" s="332"/>
      <c r="E4089" s="332"/>
      <c r="F4089" s="333"/>
      <c r="G4089" s="336"/>
      <c r="H4089" s="336"/>
      <c r="I4089" s="389" t="str">
        <f>IFERROR(Table2[[#This Row],[Total private allowed amount for facility inpatient and outpatient services ($ millions) (required)]]/Table2[[#This Row],[Simulated Medicare allowed amount for facility inpatient and outpatient services ($ millions) (required)]],"")</f>
        <v/>
      </c>
    </row>
    <row r="4090" spans="1:9">
      <c r="A4090" s="332"/>
      <c r="B4090" s="332"/>
      <c r="C4090" s="332"/>
      <c r="D4090" s="332"/>
      <c r="E4090" s="332"/>
      <c r="F4090" s="333"/>
      <c r="G4090" s="336"/>
      <c r="H4090" s="336"/>
      <c r="I4090" s="389" t="str">
        <f>IFERROR(Table2[[#This Row],[Total private allowed amount for facility inpatient and outpatient services ($ millions) (required)]]/Table2[[#This Row],[Simulated Medicare allowed amount for facility inpatient and outpatient services ($ millions) (required)]],"")</f>
        <v/>
      </c>
    </row>
    <row r="4091" spans="1:9">
      <c r="A4091" s="332"/>
      <c r="B4091" s="332"/>
      <c r="C4091" s="332"/>
      <c r="D4091" s="332"/>
      <c r="E4091" s="332"/>
      <c r="F4091" s="333"/>
      <c r="G4091" s="336"/>
      <c r="H4091" s="336"/>
      <c r="I4091" s="389" t="str">
        <f>IFERROR(Table2[[#This Row],[Total private allowed amount for facility inpatient and outpatient services ($ millions) (required)]]/Table2[[#This Row],[Simulated Medicare allowed amount for facility inpatient and outpatient services ($ millions) (required)]],"")</f>
        <v/>
      </c>
    </row>
    <row r="4092" spans="1:9">
      <c r="A4092" s="332"/>
      <c r="B4092" s="332"/>
      <c r="C4092" s="332"/>
      <c r="D4092" s="332"/>
      <c r="E4092" s="332"/>
      <c r="F4092" s="333"/>
      <c r="G4092" s="336"/>
      <c r="H4092" s="336"/>
      <c r="I4092" s="389" t="str">
        <f>IFERROR(Table2[[#This Row],[Total private allowed amount for facility inpatient and outpatient services ($ millions) (required)]]/Table2[[#This Row],[Simulated Medicare allowed amount for facility inpatient and outpatient services ($ millions) (required)]],"")</f>
        <v/>
      </c>
    </row>
    <row r="4093" spans="1:9">
      <c r="A4093" s="332"/>
      <c r="B4093" s="332"/>
      <c r="C4093" s="332"/>
      <c r="D4093" s="332"/>
      <c r="E4093" s="332"/>
      <c r="F4093" s="333"/>
      <c r="G4093" s="336"/>
      <c r="H4093" s="336"/>
      <c r="I4093" s="389" t="str">
        <f>IFERROR(Table2[[#This Row],[Total private allowed amount for facility inpatient and outpatient services ($ millions) (required)]]/Table2[[#This Row],[Simulated Medicare allowed amount for facility inpatient and outpatient services ($ millions) (required)]],"")</f>
        <v/>
      </c>
    </row>
    <row r="4094" spans="1:9">
      <c r="A4094" s="332"/>
      <c r="B4094" s="332"/>
      <c r="C4094" s="332"/>
      <c r="D4094" s="332"/>
      <c r="E4094" s="332"/>
      <c r="F4094" s="333"/>
      <c r="G4094" s="336"/>
      <c r="H4094" s="336"/>
      <c r="I4094" s="389" t="str">
        <f>IFERROR(Table2[[#This Row],[Total private allowed amount for facility inpatient and outpatient services ($ millions) (required)]]/Table2[[#This Row],[Simulated Medicare allowed amount for facility inpatient and outpatient services ($ millions) (required)]],"")</f>
        <v/>
      </c>
    </row>
    <row r="4095" spans="1:9">
      <c r="A4095" s="332"/>
      <c r="B4095" s="332"/>
      <c r="C4095" s="332"/>
      <c r="D4095" s="332"/>
      <c r="E4095" s="332"/>
      <c r="F4095" s="333"/>
      <c r="G4095" s="336"/>
      <c r="H4095" s="336"/>
      <c r="I4095" s="389" t="str">
        <f>IFERROR(Table2[[#This Row],[Total private allowed amount for facility inpatient and outpatient services ($ millions) (required)]]/Table2[[#This Row],[Simulated Medicare allowed amount for facility inpatient and outpatient services ($ millions) (required)]],"")</f>
        <v/>
      </c>
    </row>
    <row r="4096" spans="1:9">
      <c r="A4096" s="332"/>
      <c r="B4096" s="332"/>
      <c r="C4096" s="332"/>
      <c r="D4096" s="332"/>
      <c r="E4096" s="332"/>
      <c r="F4096" s="333"/>
      <c r="G4096" s="334"/>
      <c r="H4096" s="334"/>
      <c r="I4096" s="389" t="str">
        <f>IFERROR(Table2[[#This Row],[Total private allowed amount for facility inpatient and outpatient services ($ millions) (required)]]/Table2[[#This Row],[Simulated Medicare allowed amount for facility inpatient and outpatient services ($ millions) (required)]],"")</f>
        <v/>
      </c>
    </row>
    <row r="4097" spans="1:9">
      <c r="A4097" s="332"/>
      <c r="B4097" s="332"/>
      <c r="C4097" s="332"/>
      <c r="D4097" s="332"/>
      <c r="E4097" s="332"/>
      <c r="F4097" s="333"/>
      <c r="G4097" s="336"/>
      <c r="H4097" s="336"/>
      <c r="I4097" s="389" t="str">
        <f>IFERROR(Table2[[#This Row],[Total private allowed amount for facility inpatient and outpatient services ($ millions) (required)]]/Table2[[#This Row],[Simulated Medicare allowed amount for facility inpatient and outpatient services ($ millions) (required)]],"")</f>
        <v/>
      </c>
    </row>
    <row r="4098" spans="1:9">
      <c r="A4098" s="332"/>
      <c r="B4098" s="332"/>
      <c r="C4098" s="332"/>
      <c r="D4098" s="332"/>
      <c r="E4098" s="332"/>
      <c r="F4098" s="333"/>
      <c r="G4098" s="336"/>
      <c r="H4098" s="336"/>
      <c r="I4098" s="389" t="str">
        <f>IFERROR(Table2[[#This Row],[Total private allowed amount for facility inpatient and outpatient services ($ millions) (required)]]/Table2[[#This Row],[Simulated Medicare allowed amount for facility inpatient and outpatient services ($ millions) (required)]],"")</f>
        <v/>
      </c>
    </row>
  </sheetData>
  <sheetProtection algorithmName="SHA-512" hashValue="yPfeXIESMm+wcMAVoZEheJrsNAaV6jpbdwtYayS8XDnI+JkH94fSVer+f5AZgNFoEbZ1n8ktoGem1NzNdCzfzA==" saltValue="xrPJTFJVTaNapprLUK811w==" spinCount="100000" sheet="1" objects="1" scenarios="1" insertColumns="0" insertRows="0" deleteColumns="0" deleteRows="0"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DF16-B295-44B7-AD83-0224EDE3528F}">
  <sheetPr>
    <tabColor theme="9" tint="-0.499984740745262"/>
  </sheetPr>
  <dimension ref="B2:F78"/>
  <sheetViews>
    <sheetView workbookViewId="0">
      <selection activeCell="I20" sqref="I20"/>
    </sheetView>
  </sheetViews>
  <sheetFormatPr defaultColWidth="8.75" defaultRowHeight="12"/>
  <cols>
    <col min="1" max="1" width="2.875" style="177" customWidth="1"/>
    <col min="2" max="2" width="41.875" style="177" customWidth="1"/>
    <col min="3" max="3" width="30.375" style="177" customWidth="1"/>
    <col min="4" max="4" width="12.875" style="177" customWidth="1"/>
    <col min="5" max="16384" width="8.75" style="177"/>
  </cols>
  <sheetData>
    <row r="2" spans="2:6">
      <c r="B2" s="448" t="s">
        <v>2798</v>
      </c>
      <c r="C2" s="448"/>
      <c r="D2" s="448"/>
      <c r="E2" s="448"/>
      <c r="F2" s="448"/>
    </row>
    <row r="3" spans="2:6" ht="36.950000000000003" customHeight="1">
      <c r="B3" s="447" t="s">
        <v>2799</v>
      </c>
      <c r="C3" s="447"/>
      <c r="D3" s="447"/>
      <c r="E3" s="447"/>
      <c r="F3" s="447"/>
    </row>
    <row r="4" spans="2:6">
      <c r="B4" s="185" t="s">
        <v>2800</v>
      </c>
      <c r="C4" s="185"/>
      <c r="D4" s="185"/>
      <c r="E4" s="185"/>
      <c r="F4" s="185"/>
    </row>
    <row r="5" spans="2:6">
      <c r="B5" s="449" t="s">
        <v>2801</v>
      </c>
      <c r="C5" s="449"/>
      <c r="D5" s="449"/>
      <c r="E5" s="449"/>
      <c r="F5" s="449"/>
    </row>
    <row r="6" spans="2:6" ht="12" customHeight="1">
      <c r="B6" s="447" t="s">
        <v>2802</v>
      </c>
      <c r="C6" s="447"/>
      <c r="D6" s="447"/>
      <c r="E6" s="447"/>
      <c r="F6" s="447"/>
    </row>
    <row r="7" spans="2:6" ht="24.95" customHeight="1">
      <c r="B7" s="447" t="s">
        <v>2803</v>
      </c>
      <c r="C7" s="447"/>
      <c r="D7" s="447"/>
      <c r="E7" s="447"/>
      <c r="F7" s="447"/>
    </row>
    <row r="8" spans="2:6" ht="12.6" thickBot="1"/>
    <row r="9" spans="2:6">
      <c r="B9" s="5" t="s">
        <v>2804</v>
      </c>
      <c r="C9" s="174" t="s">
        <v>2805</v>
      </c>
    </row>
    <row r="10" spans="2:6">
      <c r="B10" s="178" t="s">
        <v>64</v>
      </c>
      <c r="C10" s="179"/>
    </row>
    <row r="11" spans="2:6" ht="12.95" thickBot="1">
      <c r="B11" s="8" t="s">
        <v>2806</v>
      </c>
      <c r="C11" s="182" t="e">
        <f>'2. Input-Output and Summary'!J14-#REF!-1</f>
        <v>#REF!</v>
      </c>
      <c r="D11" s="176" t="s">
        <v>2807</v>
      </c>
    </row>
    <row r="13" spans="2:6" ht="36">
      <c r="B13" s="183" t="s">
        <v>2808</v>
      </c>
      <c r="C13" s="184" t="s">
        <v>2809</v>
      </c>
    </row>
    <row r="14" spans="2:6">
      <c r="B14" s="175"/>
      <c r="C14" s="186"/>
    </row>
    <row r="15" spans="2:6" ht="12" customHeight="1">
      <c r="B15" s="175"/>
      <c r="C15" s="186"/>
    </row>
    <row r="16" spans="2:6" ht="12" customHeight="1">
      <c r="B16" s="175"/>
      <c r="C16" s="186"/>
    </row>
    <row r="17" spans="2:3" ht="12" customHeight="1">
      <c r="B17" s="175"/>
      <c r="C17" s="186"/>
    </row>
    <row r="18" spans="2:3" ht="12" customHeight="1">
      <c r="B18" s="175"/>
      <c r="C18" s="186"/>
    </row>
    <row r="19" spans="2:3">
      <c r="B19" s="175"/>
      <c r="C19" s="186"/>
    </row>
    <row r="20" spans="2:3">
      <c r="B20" s="175"/>
      <c r="C20" s="186"/>
    </row>
    <row r="21" spans="2:3">
      <c r="B21" s="175"/>
      <c r="C21" s="186"/>
    </row>
    <row r="22" spans="2:3">
      <c r="B22" s="175"/>
      <c r="C22" s="186"/>
    </row>
    <row r="23" spans="2:3">
      <c r="B23" s="175"/>
      <c r="C23" s="186"/>
    </row>
    <row r="24" spans="2:3">
      <c r="B24" s="175"/>
      <c r="C24" s="186"/>
    </row>
    <row r="25" spans="2:3">
      <c r="B25" s="175"/>
      <c r="C25" s="186"/>
    </row>
    <row r="26" spans="2:3">
      <c r="B26" s="175"/>
      <c r="C26" s="186"/>
    </row>
    <row r="27" spans="2:3">
      <c r="B27" s="175"/>
      <c r="C27" s="186"/>
    </row>
    <row r="28" spans="2:3">
      <c r="B28" s="175"/>
      <c r="C28" s="186"/>
    </row>
    <row r="29" spans="2:3">
      <c r="B29" s="175"/>
      <c r="C29" s="186"/>
    </row>
    <row r="30" spans="2:3">
      <c r="B30" s="175"/>
      <c r="C30" s="186"/>
    </row>
    <row r="31" spans="2:3">
      <c r="B31" s="175"/>
      <c r="C31" s="186"/>
    </row>
    <row r="32" spans="2:3">
      <c r="B32" s="175"/>
      <c r="C32" s="186"/>
    </row>
    <row r="33" spans="2:3">
      <c r="B33" s="175"/>
      <c r="C33" s="186"/>
    </row>
    <row r="34" spans="2:3">
      <c r="B34" s="175"/>
      <c r="C34" s="186"/>
    </row>
    <row r="35" spans="2:3">
      <c r="B35" s="175"/>
      <c r="C35" s="186"/>
    </row>
    <row r="36" spans="2:3">
      <c r="B36" s="175"/>
      <c r="C36" s="186"/>
    </row>
    <row r="37" spans="2:3">
      <c r="B37" s="175"/>
      <c r="C37" s="186"/>
    </row>
    <row r="38" spans="2:3">
      <c r="B38" s="175"/>
      <c r="C38" s="186"/>
    </row>
    <row r="39" spans="2:3">
      <c r="B39" s="175"/>
      <c r="C39" s="186"/>
    </row>
    <row r="40" spans="2:3">
      <c r="B40" s="175"/>
      <c r="C40" s="186"/>
    </row>
    <row r="41" spans="2:3">
      <c r="B41" s="175"/>
      <c r="C41" s="186"/>
    </row>
    <row r="42" spans="2:3">
      <c r="B42" s="175"/>
      <c r="C42" s="186"/>
    </row>
    <row r="43" spans="2:3">
      <c r="B43" s="175"/>
      <c r="C43" s="186"/>
    </row>
    <row r="44" spans="2:3">
      <c r="B44" s="175"/>
      <c r="C44" s="186"/>
    </row>
    <row r="45" spans="2:3">
      <c r="B45" s="175"/>
      <c r="C45" s="186"/>
    </row>
    <row r="46" spans="2:3">
      <c r="B46" s="175"/>
      <c r="C46" s="186"/>
    </row>
    <row r="47" spans="2:3">
      <c r="B47" s="175"/>
      <c r="C47" s="186"/>
    </row>
    <row r="48" spans="2:3">
      <c r="B48" s="175"/>
      <c r="C48" s="186"/>
    </row>
    <row r="49" spans="2:3">
      <c r="B49" s="175"/>
      <c r="C49" s="186"/>
    </row>
    <row r="50" spans="2:3">
      <c r="B50" s="175"/>
      <c r="C50" s="186"/>
    </row>
    <row r="51" spans="2:3">
      <c r="B51" s="175"/>
      <c r="C51" s="186"/>
    </row>
    <row r="52" spans="2:3">
      <c r="B52" s="175"/>
      <c r="C52" s="186"/>
    </row>
    <row r="53" spans="2:3">
      <c r="B53" s="175"/>
      <c r="C53" s="186"/>
    </row>
    <row r="54" spans="2:3">
      <c r="B54" s="175"/>
      <c r="C54" s="186"/>
    </row>
    <row r="55" spans="2:3">
      <c r="B55" s="175"/>
      <c r="C55" s="186"/>
    </row>
    <row r="56" spans="2:3">
      <c r="B56" s="175"/>
      <c r="C56" s="186"/>
    </row>
    <row r="57" spans="2:3">
      <c r="B57" s="175"/>
      <c r="C57" s="186"/>
    </row>
    <row r="58" spans="2:3">
      <c r="B58" s="175"/>
      <c r="C58" s="186"/>
    </row>
    <row r="59" spans="2:3">
      <c r="B59" s="175"/>
      <c r="C59" s="186"/>
    </row>
    <row r="60" spans="2:3">
      <c r="B60" s="175"/>
      <c r="C60" s="186"/>
    </row>
    <row r="61" spans="2:3">
      <c r="B61" s="175"/>
      <c r="C61" s="186"/>
    </row>
    <row r="62" spans="2:3">
      <c r="B62" s="175"/>
      <c r="C62" s="186"/>
    </row>
    <row r="63" spans="2:3">
      <c r="B63" s="175"/>
      <c r="C63" s="186"/>
    </row>
    <row r="64" spans="2:3">
      <c r="B64" s="175"/>
      <c r="C64" s="186"/>
    </row>
    <row r="65" spans="2:3">
      <c r="B65" s="175"/>
      <c r="C65" s="186"/>
    </row>
    <row r="66" spans="2:3">
      <c r="B66" s="175"/>
      <c r="C66" s="186"/>
    </row>
    <row r="67" spans="2:3">
      <c r="B67" s="175"/>
      <c r="C67" s="186"/>
    </row>
    <row r="68" spans="2:3">
      <c r="B68" s="175"/>
      <c r="C68" s="186"/>
    </row>
    <row r="69" spans="2:3">
      <c r="B69" s="175"/>
      <c r="C69" s="186"/>
    </row>
    <row r="70" spans="2:3">
      <c r="B70" s="175"/>
      <c r="C70" s="186"/>
    </row>
    <row r="71" spans="2:3">
      <c r="B71" s="175"/>
      <c r="C71" s="186"/>
    </row>
    <row r="72" spans="2:3">
      <c r="B72" s="175"/>
      <c r="C72" s="186"/>
    </row>
    <row r="73" spans="2:3">
      <c r="B73" s="175"/>
      <c r="C73" s="186"/>
    </row>
    <row r="74" spans="2:3">
      <c r="B74" s="175"/>
      <c r="C74" s="186"/>
    </row>
    <row r="75" spans="2:3">
      <c r="B75" s="175"/>
      <c r="C75" s="186"/>
    </row>
    <row r="76" spans="2:3">
      <c r="B76" s="175"/>
      <c r="C76" s="186"/>
    </row>
    <row r="77" spans="2:3">
      <c r="B77" s="175"/>
      <c r="C77" s="186"/>
    </row>
    <row r="78" spans="2:3">
      <c r="B78" s="175"/>
      <c r="C78" s="186"/>
    </row>
  </sheetData>
  <mergeCells count="5">
    <mergeCell ref="B3:F3"/>
    <mergeCell ref="B2:F2"/>
    <mergeCell ref="B6:F6"/>
    <mergeCell ref="B5:F5"/>
    <mergeCell ref="B7:F7"/>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997A8-9D1E-481E-B224-FC7CA79C7A98}">
  <sheetPr>
    <tabColor theme="8" tint="-0.499984740745262"/>
  </sheetPr>
  <dimension ref="B2:J39"/>
  <sheetViews>
    <sheetView topLeftCell="A6" zoomScaleNormal="100" workbookViewId="0">
      <selection activeCell="C7" sqref="C7"/>
    </sheetView>
  </sheetViews>
  <sheetFormatPr defaultColWidth="8.75" defaultRowHeight="12"/>
  <cols>
    <col min="1" max="1" width="3.875" style="18" customWidth="1"/>
    <col min="2" max="2" width="35.125" style="18" customWidth="1"/>
    <col min="3" max="3" width="12.75" style="18" customWidth="1"/>
    <col min="4" max="4" width="49.125" style="18" customWidth="1"/>
    <col min="5" max="5" width="51.25" style="18" customWidth="1"/>
    <col min="6" max="7" width="8.75" style="18"/>
    <col min="8" max="8" width="11" style="18" bestFit="1" customWidth="1"/>
    <col min="9" max="9" width="8.75" style="18"/>
    <col min="10" max="10" width="18.875" style="18" bestFit="1" customWidth="1"/>
    <col min="11" max="16384" width="8.75" style="18"/>
  </cols>
  <sheetData>
    <row r="2" spans="2:6">
      <c r="B2" s="149" t="s">
        <v>2810</v>
      </c>
      <c r="C2" s="150"/>
      <c r="D2" s="150"/>
      <c r="E2" s="150"/>
    </row>
    <row r="3" spans="2:6" ht="12.6" thickBot="1">
      <c r="B3" s="151"/>
    </row>
    <row r="4" spans="2:6">
      <c r="B4" s="152" t="s">
        <v>2811</v>
      </c>
      <c r="C4" s="153" t="s">
        <v>60</v>
      </c>
      <c r="D4" s="153" t="s">
        <v>2812</v>
      </c>
      <c r="E4" s="154" t="s">
        <v>46</v>
      </c>
    </row>
    <row r="5" spans="2:6" ht="72">
      <c r="B5" s="159" t="s">
        <v>2813</v>
      </c>
      <c r="C5" s="317" t="s">
        <v>2805</v>
      </c>
      <c r="D5" s="328"/>
      <c r="E5" s="160" t="s">
        <v>2814</v>
      </c>
    </row>
    <row r="6" spans="2:6" ht="24">
      <c r="B6" s="315" t="s">
        <v>64</v>
      </c>
      <c r="C6" s="317" t="s">
        <v>2815</v>
      </c>
      <c r="D6" s="329"/>
      <c r="E6" s="316" t="s">
        <v>2816</v>
      </c>
    </row>
    <row r="7" spans="2:6" ht="24.6" thickBot="1">
      <c r="B7" s="310" t="s">
        <v>2817</v>
      </c>
      <c r="C7" s="314"/>
      <c r="D7" s="330"/>
      <c r="E7" s="331" t="s">
        <v>2818</v>
      </c>
    </row>
    <row r="8" spans="2:6">
      <c r="B8" s="151"/>
      <c r="C8" s="255"/>
      <c r="D8" s="151"/>
      <c r="E8" s="151"/>
    </row>
    <row r="10" spans="2:6">
      <c r="B10" s="149" t="s">
        <v>2819</v>
      </c>
      <c r="C10" s="150"/>
      <c r="D10" s="150"/>
      <c r="E10" s="150"/>
    </row>
    <row r="11" spans="2:6" ht="12.6" thickBot="1">
      <c r="C11" s="293"/>
    </row>
    <row r="12" spans="2:6">
      <c r="B12" s="155" t="s">
        <v>2820</v>
      </c>
      <c r="C12" s="156" t="s">
        <v>2821</v>
      </c>
      <c r="D12" s="157" t="s">
        <v>2822</v>
      </c>
      <c r="E12" s="158" t="s">
        <v>46</v>
      </c>
    </row>
    <row r="13" spans="2:6" ht="24">
      <c r="B13" s="228" t="s">
        <v>2823</v>
      </c>
      <c r="C13" s="299" t="str">
        <f>IFERROR((IF(ISNUMBER(C31)=TRUE,(1+C31),1)*IF(ISNUMBER(C32)=TRUE,(1+C32),1)*IF(ISNUMBER(C33)=TRUE,(1+C33),1)*IF(ISNUMBER(C34)=TRUE,(1+C34),1)*IF(ISNUMBER(C35)=TRUE,(1+C35),1)*IF(ISNUMBER(C36)=TRUE,(1+C36),1)*IF(ISNUMBER(C37)=TRUE,(1+C37),1)*IF(ISNUMBER(C38)=TRUE,(1+C38),1)*IF(ISNUMBER(C39)=TRUE,(1+C39),1))^(1/(C28-C27-1))-1,"")</f>
        <v/>
      </c>
      <c r="D13" s="243" t="s">
        <v>2824</v>
      </c>
      <c r="E13" s="229" t="s">
        <v>2825</v>
      </c>
    </row>
    <row r="14" spans="2:6" ht="24">
      <c r="B14" s="230" t="s">
        <v>2826</v>
      </c>
      <c r="C14" s="326">
        <v>2.3199999999999998E-2</v>
      </c>
      <c r="D14" s="231" t="s">
        <v>2827</v>
      </c>
      <c r="E14" s="232" t="s">
        <v>2828</v>
      </c>
      <c r="F14" s="323"/>
    </row>
    <row r="15" spans="2:6" ht="24">
      <c r="B15" s="230" t="s">
        <v>2829</v>
      </c>
      <c r="C15" s="327">
        <v>3.1E-2</v>
      </c>
      <c r="D15" s="231" t="s">
        <v>2830</v>
      </c>
      <c r="E15" s="232" t="s">
        <v>2831</v>
      </c>
    </row>
    <row r="16" spans="2:6" ht="36">
      <c r="B16" s="234" t="s">
        <v>2832</v>
      </c>
      <c r="C16" s="327">
        <v>0.05</v>
      </c>
      <c r="D16" s="235" t="s">
        <v>2833</v>
      </c>
      <c r="E16" s="236" t="s">
        <v>2834</v>
      </c>
    </row>
    <row r="17" spans="2:10">
      <c r="B17" s="230" t="s">
        <v>2835</v>
      </c>
      <c r="C17" s="237" t="s">
        <v>2836</v>
      </c>
      <c r="D17" s="238"/>
      <c r="E17" s="239"/>
    </row>
    <row r="18" spans="2:10" ht="24.6" thickBot="1">
      <c r="B18" s="233" t="s">
        <v>2837</v>
      </c>
      <c r="C18" s="240" t="s">
        <v>2836</v>
      </c>
      <c r="D18" s="241"/>
      <c r="E18" s="242"/>
    </row>
    <row r="19" spans="2:10">
      <c r="B19" s="450" t="s">
        <v>2838</v>
      </c>
      <c r="C19" s="450"/>
      <c r="D19" s="450"/>
      <c r="E19" s="450"/>
    </row>
    <row r="22" spans="2:10">
      <c r="B22" s="149" t="s">
        <v>2839</v>
      </c>
      <c r="C22" s="150"/>
      <c r="D22" s="150"/>
      <c r="E22" s="150"/>
    </row>
    <row r="24" spans="2:10" ht="12.6" customHeight="1">
      <c r="B24" s="451" t="s">
        <v>2840</v>
      </c>
      <c r="C24" s="452"/>
      <c r="D24" s="452"/>
      <c r="E24" s="452"/>
    </row>
    <row r="25" spans="2:10" ht="12.6" customHeight="1">
      <c r="B25" s="452"/>
      <c r="C25" s="452"/>
      <c r="D25" s="452"/>
      <c r="E25" s="452"/>
    </row>
    <row r="26" spans="2:10" ht="12.6" thickBot="1">
      <c r="H26" s="293"/>
    </row>
    <row r="27" spans="2:10">
      <c r="B27" s="5" t="s">
        <v>2841</v>
      </c>
      <c r="C27" s="302" t="str">
        <f>IF(C6="[enter data year]","",C6)</f>
        <v/>
      </c>
    </row>
    <row r="28" spans="2:10" ht="12.6" thickBot="1">
      <c r="B28" s="303" t="s">
        <v>2842</v>
      </c>
      <c r="C28" s="304">
        <v>2029</v>
      </c>
      <c r="E28" s="11"/>
    </row>
    <row r="30" spans="2:10">
      <c r="B30" s="245" t="s">
        <v>2843</v>
      </c>
      <c r="C30" s="226" t="s">
        <v>2821</v>
      </c>
      <c r="D30" s="227" t="s">
        <v>2822</v>
      </c>
      <c r="E30" s="227" t="s">
        <v>46</v>
      </c>
    </row>
    <row r="31" spans="2:10" ht="24">
      <c r="B31" s="294">
        <v>2022</v>
      </c>
      <c r="C31" s="295" t="str">
        <f>IF(C$27&gt;(Inflation[[#This Row],[Year]]-1),"Pre-Data Year",8.52%)</f>
        <v>Pre-Data Year</v>
      </c>
      <c r="D31" s="231" t="s">
        <v>2844</v>
      </c>
      <c r="E31" s="227"/>
      <c r="H31" s="324"/>
      <c r="J31" s="325"/>
    </row>
    <row r="32" spans="2:10" ht="24">
      <c r="B32" s="294">
        <v>2023</v>
      </c>
      <c r="C32" s="295" t="str">
        <f>IF(C$27&gt;(Inflation[[#This Row],[Year]]-1),"Pre-Data Year",3.18%)</f>
        <v>Pre-Data Year</v>
      </c>
      <c r="D32" s="231" t="s">
        <v>2844</v>
      </c>
      <c r="E32" s="227"/>
      <c r="H32" s="324"/>
    </row>
    <row r="33" spans="2:8" ht="24">
      <c r="B33" s="294">
        <v>2024</v>
      </c>
      <c r="C33" s="295" t="str">
        <f>IF(C$27&gt;(Inflation[[#This Row],[Year]]-1),"Pre-Data Year",2.89%)</f>
        <v>Pre-Data Year</v>
      </c>
      <c r="D33" s="231" t="s">
        <v>2844</v>
      </c>
      <c r="E33" s="227"/>
      <c r="H33" s="324"/>
    </row>
    <row r="34" spans="2:8" ht="24">
      <c r="B34" s="294">
        <v>2025</v>
      </c>
      <c r="C34" s="295" t="str">
        <f>IF(C$27&gt;(Inflation[[#This Row],[Year]]-1),"Pre-Data Year",2.7%)</f>
        <v>Pre-Data Year</v>
      </c>
      <c r="D34" s="231" t="s">
        <v>2844</v>
      </c>
      <c r="E34" s="227"/>
      <c r="H34" s="324"/>
    </row>
    <row r="35" spans="2:8" ht="24">
      <c r="B35" s="296">
        <v>2026</v>
      </c>
      <c r="C35" s="295">
        <f>C$14</f>
        <v>2.3199999999999998E-2</v>
      </c>
      <c r="D35" s="246" t="s">
        <v>2827</v>
      </c>
      <c r="E35" s="306" t="s">
        <v>2845</v>
      </c>
      <c r="H35" s="324"/>
    </row>
    <row r="36" spans="2:8" ht="24">
      <c r="B36" s="297">
        <v>2027</v>
      </c>
      <c r="C36" s="298">
        <f>IF((C$28-1)&gt;=Inflation[[#This Row],[Year]],C$14,"Post-implementation")</f>
        <v>2.3199999999999998E-2</v>
      </c>
      <c r="D36" s="246" t="s">
        <v>2827</v>
      </c>
      <c r="E36" s="306" t="s">
        <v>2845</v>
      </c>
      <c r="H36" s="324"/>
    </row>
    <row r="37" spans="2:8" ht="24">
      <c r="B37" s="297">
        <v>2028</v>
      </c>
      <c r="C37" s="298">
        <f>IF((C$28-1)&gt;=Inflation[[#This Row],[Year]],C$14,"Post-implementation")</f>
        <v>2.3199999999999998E-2</v>
      </c>
      <c r="D37" s="246" t="s">
        <v>2827</v>
      </c>
      <c r="E37" s="306" t="s">
        <v>2845</v>
      </c>
      <c r="H37" s="324"/>
    </row>
    <row r="38" spans="2:8" ht="24">
      <c r="B38" s="297">
        <v>2029</v>
      </c>
      <c r="C38" s="298" t="str">
        <f>IF((C$28-1)&gt;=Inflation[[#This Row],[Year]],C$14,"Post-implementation")</f>
        <v>Post-implementation</v>
      </c>
      <c r="D38" s="246" t="s">
        <v>2827</v>
      </c>
      <c r="E38" s="306" t="s">
        <v>2845</v>
      </c>
      <c r="H38" s="324"/>
    </row>
    <row r="39" spans="2:8" ht="24">
      <c r="B39" s="297">
        <v>2030</v>
      </c>
      <c r="C39" s="298" t="str">
        <f>IF((C$28-1)&gt;=Inflation[[#This Row],[Year]],C$14,"Post-implementation")</f>
        <v>Post-implementation</v>
      </c>
      <c r="D39" s="246" t="s">
        <v>2827</v>
      </c>
      <c r="E39" s="306" t="s">
        <v>2845</v>
      </c>
      <c r="H39" s="324"/>
    </row>
  </sheetData>
  <sheetProtection algorithmName="SHA-512" hashValue="QRJTWZxx81K9hZqSQ1eYyNJnZGuCMeqAQTefXVlHVQ8nwCnhU2E0y7oqok46wADiyLVkfmQUZiyiVSmRwv9OvQ==" saltValue="I0+2k681W4pdnmRhpvmXsQ==" spinCount="100000" sheet="1" objects="1" scenarios="1"/>
  <mergeCells count="2">
    <mergeCell ref="B19:E19"/>
    <mergeCell ref="B24:E25"/>
  </mergeCells>
  <phoneticPr fontId="26" type="noConversion"/>
  <hyperlinks>
    <hyperlink ref="D14" r:id="rId1" display="https://www.clevelandfed.org/indicators-and-data/inflation-expectations" xr:uid="{305B9F63-D85C-4209-B427-0D42CCA3D367}"/>
    <hyperlink ref="D15" r:id="rId2" display="Medicare IPPS Market Basket growth rate, 10-year average (20017-2026) of actual regulation updates" xr:uid="{4A449D15-D6A7-4A3E-BA03-BE9F71358E5A}"/>
    <hyperlink ref="D36" r:id="rId3" display="https://www.clevelandfed.org/indicators-and-data/inflation-expectations" xr:uid="{AA60E00A-43E4-4778-994D-30C7EB0F3A5F}"/>
    <hyperlink ref="D35" r:id="rId4" display="https://www.clevelandfed.org/indicators-and-data/inflation-expectations" xr:uid="{2AEFC293-E9AA-4F10-8446-A1FBEAF9BE4E}"/>
    <hyperlink ref="D37" r:id="rId5" display="https://www.clevelandfed.org/indicators-and-data/inflation-expectations" xr:uid="{7E728BCD-D0FB-4507-A676-34DE71F6E69A}"/>
    <hyperlink ref="D38" r:id="rId6" display="https://www.clevelandfed.org/indicators-and-data/inflation-expectations" xr:uid="{3DBBA8B0-11EA-4C49-979F-A15F93D71A7E}"/>
    <hyperlink ref="D39" r:id="rId7" display="https://www.clevelandfed.org/indicators-and-data/inflation-expectations" xr:uid="{884C8720-4419-497C-8691-C2EEBDD25916}"/>
  </hyperlinks>
  <pageMargins left="0.7" right="0.7" top="0.75" bottom="0.75" header="0.3" footer="0.3"/>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44293-3B46-47FA-823E-45D601C19822}">
  <sheetPr>
    <tabColor theme="5"/>
  </sheetPr>
  <dimension ref="B2:I29"/>
  <sheetViews>
    <sheetView workbookViewId="0">
      <selection activeCell="M20" sqref="M20"/>
    </sheetView>
  </sheetViews>
  <sheetFormatPr defaultColWidth="8.75" defaultRowHeight="12"/>
  <cols>
    <col min="1" max="1" width="3.875" style="18" customWidth="1"/>
    <col min="2" max="2" width="25.625" style="18" customWidth="1"/>
    <col min="3" max="8" width="13.75" style="18" customWidth="1"/>
    <col min="9" max="9" width="16.625" style="18" customWidth="1"/>
    <col min="10" max="16384" width="8.75" style="18"/>
  </cols>
  <sheetData>
    <row r="2" spans="2:9">
      <c r="B2" s="149" t="s">
        <v>2846</v>
      </c>
      <c r="C2" s="150"/>
      <c r="D2" s="150"/>
      <c r="E2" s="150"/>
      <c r="F2" s="150"/>
      <c r="G2" s="202"/>
      <c r="H2" s="202"/>
      <c r="I2" s="202"/>
    </row>
    <row r="3" spans="2:9" ht="12.6" thickBot="1">
      <c r="B3" s="151"/>
    </row>
    <row r="4" spans="2:9" ht="12.6" thickBot="1">
      <c r="B4" s="152" t="s">
        <v>60</v>
      </c>
      <c r="C4" s="453" t="s">
        <v>2847</v>
      </c>
      <c r="D4" s="454"/>
      <c r="E4" s="193"/>
      <c r="F4" s="193"/>
    </row>
    <row r="5" spans="2:9" ht="12.6" thickBot="1">
      <c r="B5" s="189" t="s">
        <v>2848</v>
      </c>
      <c r="C5" s="455" t="s">
        <v>2849</v>
      </c>
      <c r="D5" s="456"/>
      <c r="E5" s="194"/>
      <c r="F5" s="461" t="s">
        <v>2850</v>
      </c>
      <c r="G5" s="462"/>
      <c r="H5" s="462"/>
      <c r="I5" s="203">
        <f>AVERAGE(I18,I23,I28)-1</f>
        <v>5.000020255105575E-2</v>
      </c>
    </row>
    <row r="6" spans="2:9">
      <c r="B6" s="189" t="s">
        <v>2851</v>
      </c>
      <c r="C6" s="455" t="s">
        <v>2852</v>
      </c>
      <c r="D6" s="456"/>
      <c r="E6" s="194"/>
      <c r="F6" s="194"/>
    </row>
    <row r="7" spans="2:9" ht="12.6" thickBot="1">
      <c r="B7" s="190" t="s">
        <v>79</v>
      </c>
      <c r="C7" s="457" t="s">
        <v>2853</v>
      </c>
      <c r="D7" s="458"/>
    </row>
    <row r="9" spans="2:9">
      <c r="B9" s="463" t="s">
        <v>2854</v>
      </c>
      <c r="C9" s="463"/>
      <c r="D9" s="463"/>
      <c r="E9" s="463"/>
      <c r="F9" s="463"/>
      <c r="G9" s="463"/>
      <c r="H9" s="463"/>
      <c r="I9" s="463"/>
    </row>
    <row r="10" spans="2:9">
      <c r="B10" s="463"/>
      <c r="C10" s="463"/>
      <c r="D10" s="463"/>
      <c r="E10" s="463"/>
      <c r="F10" s="463"/>
      <c r="G10" s="463"/>
      <c r="H10" s="463"/>
      <c r="I10" s="463"/>
    </row>
    <row r="11" spans="2:9">
      <c r="B11" s="463"/>
      <c r="C11" s="463"/>
      <c r="D11" s="463"/>
      <c r="E11" s="463"/>
      <c r="F11" s="463"/>
      <c r="G11" s="463"/>
      <c r="H11" s="463"/>
      <c r="I11" s="463"/>
    </row>
    <row r="12" spans="2:9">
      <c r="B12" s="194"/>
      <c r="C12" s="194"/>
      <c r="D12" s="194"/>
      <c r="E12" s="194"/>
      <c r="F12" s="194"/>
      <c r="G12" s="194"/>
      <c r="H12" s="194"/>
      <c r="I12" s="194"/>
    </row>
    <row r="13" spans="2:9" ht="12" customHeight="1">
      <c r="B13" s="466" t="s">
        <v>2855</v>
      </c>
      <c r="C13" s="466"/>
      <c r="D13" s="466"/>
      <c r="E13" s="466"/>
      <c r="F13" s="466"/>
      <c r="G13" s="466"/>
      <c r="H13" s="466"/>
      <c r="I13" s="466"/>
    </row>
    <row r="14" spans="2:9">
      <c r="B14" s="466"/>
      <c r="C14" s="466"/>
      <c r="D14" s="466"/>
      <c r="E14" s="466"/>
      <c r="F14" s="466"/>
      <c r="G14" s="466"/>
      <c r="H14" s="466"/>
      <c r="I14" s="466"/>
    </row>
    <row r="16" spans="2:9" ht="12.6" thickBot="1">
      <c r="B16" s="172" t="s">
        <v>2856</v>
      </c>
      <c r="C16" s="201"/>
    </row>
    <row r="17" spans="2:9" ht="24">
      <c r="B17" s="191"/>
      <c r="C17" s="195" t="s">
        <v>2857</v>
      </c>
      <c r="D17" s="195" t="s">
        <v>2858</v>
      </c>
      <c r="E17" s="198" t="s">
        <v>2859</v>
      </c>
      <c r="F17" s="198" t="s">
        <v>2860</v>
      </c>
      <c r="G17" s="198" t="s">
        <v>2861</v>
      </c>
      <c r="H17" s="198" t="s">
        <v>2862</v>
      </c>
      <c r="I17" s="200" t="s">
        <v>2863</v>
      </c>
    </row>
    <row r="18" spans="2:9">
      <c r="B18" s="192" t="s">
        <v>2864</v>
      </c>
      <c r="C18" s="300">
        <v>183.93</v>
      </c>
      <c r="D18" s="197">
        <f>C18/SUM(C18:C19)</f>
        <v>0.3675512569441669</v>
      </c>
      <c r="E18" s="300">
        <v>1.0529999999999999</v>
      </c>
      <c r="F18" s="459">
        <f>E18*D18+E19*D19</f>
        <v>1.0523675512569441</v>
      </c>
      <c r="G18" s="300">
        <v>1.054</v>
      </c>
      <c r="H18" s="459">
        <f>G18*D18+G19*D19</f>
        <v>1.0533675512569443</v>
      </c>
      <c r="I18" s="464">
        <f>AVERAGE(F18,H18)</f>
        <v>1.0528675512569441</v>
      </c>
    </row>
    <row r="19" spans="2:9" ht="12.6" thickBot="1">
      <c r="B19" s="188" t="s">
        <v>2865</v>
      </c>
      <c r="C19" s="301">
        <v>316.49</v>
      </c>
      <c r="D19" s="196">
        <f>C19/SUM(C18:C19)</f>
        <v>0.6324487430558331</v>
      </c>
      <c r="E19" s="301">
        <v>1.052</v>
      </c>
      <c r="F19" s="460"/>
      <c r="G19" s="301">
        <v>1.0529999999999999</v>
      </c>
      <c r="H19" s="460"/>
      <c r="I19" s="465"/>
    </row>
    <row r="21" spans="2:9" ht="12.6" thickBot="1">
      <c r="B21" s="172" t="s">
        <v>2866</v>
      </c>
      <c r="C21" s="201"/>
    </row>
    <row r="22" spans="2:9" ht="24">
      <c r="B22" s="191"/>
      <c r="C22" s="195" t="s">
        <v>2857</v>
      </c>
      <c r="D22" s="195" t="s">
        <v>2858</v>
      </c>
      <c r="E22" s="198" t="s">
        <v>2859</v>
      </c>
      <c r="F22" s="198" t="s">
        <v>2860</v>
      </c>
      <c r="G22" s="198" t="s">
        <v>2861</v>
      </c>
      <c r="H22" s="198" t="s">
        <v>2862</v>
      </c>
      <c r="I22" s="200" t="s">
        <v>2867</v>
      </c>
    </row>
    <row r="23" spans="2:9">
      <c r="B23" s="192" t="s">
        <v>2864</v>
      </c>
      <c r="C23" s="300">
        <v>183.54</v>
      </c>
      <c r="D23" s="197">
        <f>C23/SUM(C23:C24)</f>
        <v>0.39459935931890006</v>
      </c>
      <c r="E23" s="300">
        <v>1.046</v>
      </c>
      <c r="F23" s="459">
        <f>E23*D23+E24*D24</f>
        <v>1.0484216025627244</v>
      </c>
      <c r="G23" s="300">
        <v>1.0449999999999999</v>
      </c>
      <c r="H23" s="459">
        <f>G23*D23+G24*D24</f>
        <v>1.045605400640681</v>
      </c>
      <c r="I23" s="464">
        <f>AVERAGE(F23,H23)</f>
        <v>1.0470135016017026</v>
      </c>
    </row>
    <row r="24" spans="2:9" ht="12" customHeight="1" thickBot="1">
      <c r="B24" s="188" t="s">
        <v>2865</v>
      </c>
      <c r="C24" s="301">
        <v>281.58999999999997</v>
      </c>
      <c r="D24" s="196">
        <f>C24/SUM(C23:C24)</f>
        <v>0.60540064068109989</v>
      </c>
      <c r="E24" s="301">
        <v>1.05</v>
      </c>
      <c r="F24" s="460"/>
      <c r="G24" s="301">
        <v>1.046</v>
      </c>
      <c r="H24" s="460"/>
      <c r="I24" s="465"/>
    </row>
    <row r="26" spans="2:9" ht="12.6" thickBot="1">
      <c r="B26" s="172" t="s">
        <v>2868</v>
      </c>
      <c r="C26" s="201"/>
    </row>
    <row r="27" spans="2:9" ht="24">
      <c r="B27" s="191"/>
      <c r="C27" s="195" t="s">
        <v>2857</v>
      </c>
      <c r="D27" s="195" t="s">
        <v>2858</v>
      </c>
      <c r="E27" s="198" t="s">
        <v>2859</v>
      </c>
      <c r="F27" s="198" t="s">
        <v>2860</v>
      </c>
      <c r="G27" s="198" t="s">
        <v>2861</v>
      </c>
      <c r="H27" s="198" t="s">
        <v>2862</v>
      </c>
      <c r="I27" s="200" t="s">
        <v>2867</v>
      </c>
    </row>
    <row r="28" spans="2:9">
      <c r="B28" s="192" t="s">
        <v>2864</v>
      </c>
      <c r="C28" s="300">
        <v>183.03</v>
      </c>
      <c r="D28" s="197">
        <f>C28/SUM(C28:C29)</f>
        <v>0.41787671232876711</v>
      </c>
      <c r="E28" s="300">
        <v>1.0409999999999999</v>
      </c>
      <c r="F28" s="459">
        <f>E28*D28+E29*D29</f>
        <v>1.0468212328767124</v>
      </c>
      <c r="G28" s="300">
        <v>1.054</v>
      </c>
      <c r="H28" s="459">
        <f>G28*D28+G29*D29</f>
        <v>1.0534178767123288</v>
      </c>
      <c r="I28" s="464">
        <f>AVERAGE(F28,H28)</f>
        <v>1.0501195547945206</v>
      </c>
    </row>
    <row r="29" spans="2:9" ht="12.6" thickBot="1">
      <c r="B29" s="188" t="s">
        <v>2865</v>
      </c>
      <c r="C29" s="301">
        <v>254.97</v>
      </c>
      <c r="D29" s="196">
        <f>C29/SUM(C28:C29)</f>
        <v>0.58212328767123289</v>
      </c>
      <c r="E29" s="301">
        <v>1.0509999999999999</v>
      </c>
      <c r="F29" s="460"/>
      <c r="G29" s="301">
        <v>1.0529999999999999</v>
      </c>
      <c r="H29" s="460"/>
      <c r="I29" s="465"/>
    </row>
  </sheetData>
  <sheetProtection algorithmName="SHA-512" hashValue="rBrzJtKoa7wv2YhASeNJ5Ivj18JA8J/pTCB/9SxH8GdPrqO+2uFyUEN/tRgtjg56W+qOXg1EcDruIY8BXS+Q4g==" saltValue="9oqctZyM8jq7+h1CZm/nag==" spinCount="100000" sheet="1" objects="1" scenarios="1"/>
  <mergeCells count="16">
    <mergeCell ref="F28:F29"/>
    <mergeCell ref="H28:H29"/>
    <mergeCell ref="I28:I29"/>
    <mergeCell ref="B13:I14"/>
    <mergeCell ref="F23:F24"/>
    <mergeCell ref="H23:H24"/>
    <mergeCell ref="I23:I24"/>
    <mergeCell ref="I18:I19"/>
    <mergeCell ref="C4:D4"/>
    <mergeCell ref="C5:D5"/>
    <mergeCell ref="C6:D6"/>
    <mergeCell ref="C7:D7"/>
    <mergeCell ref="F18:F19"/>
    <mergeCell ref="F5:H5"/>
    <mergeCell ref="H18:H19"/>
    <mergeCell ref="B9:I11"/>
  </mergeCells>
  <phoneticPr fontId="2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A8C0-DBE8-45A9-9781-538D92EB22B7}">
  <sheetPr>
    <tabColor theme="5"/>
  </sheetPr>
  <dimension ref="B2:T43"/>
  <sheetViews>
    <sheetView topLeftCell="A21" zoomScale="115" zoomScaleNormal="115" workbookViewId="0">
      <selection activeCell="C59" sqref="C59"/>
    </sheetView>
  </sheetViews>
  <sheetFormatPr defaultColWidth="8.625" defaultRowHeight="12"/>
  <cols>
    <col min="1" max="1" width="3.125" style="263" customWidth="1"/>
    <col min="2" max="2" width="3.375" style="263" customWidth="1"/>
    <col min="3" max="3" width="46.875" style="263" customWidth="1"/>
    <col min="4" max="4" width="14.875" style="263" customWidth="1"/>
    <col min="5" max="15" width="8.875" style="263" customWidth="1"/>
    <col min="16" max="16" width="3.25" style="263" customWidth="1"/>
    <col min="17" max="18" width="8.625" style="263"/>
    <col min="19" max="19" width="42.25" style="263" customWidth="1"/>
    <col min="20" max="16384" width="8.625" style="263"/>
  </cols>
  <sheetData>
    <row r="2" spans="2:20" ht="12.6" thickBot="1"/>
    <row r="3" spans="2:20">
      <c r="B3" s="204"/>
      <c r="C3" s="205"/>
      <c r="D3" s="205"/>
      <c r="E3" s="206"/>
      <c r="F3" s="206"/>
      <c r="G3" s="206"/>
      <c r="H3" s="206"/>
      <c r="I3" s="206"/>
      <c r="J3" s="206"/>
      <c r="K3" s="206"/>
      <c r="L3" s="207"/>
      <c r="M3" s="208"/>
      <c r="N3" s="206"/>
      <c r="O3" s="209"/>
    </row>
    <row r="4" spans="2:20" ht="12.6">
      <c r="B4" s="210"/>
      <c r="C4" s="13" t="s">
        <v>2869</v>
      </c>
      <c r="D4" s="211"/>
      <c r="E4" s="193"/>
      <c r="F4" s="193"/>
      <c r="G4" s="193"/>
      <c r="H4" s="193"/>
      <c r="I4" s="193"/>
      <c r="J4" s="193"/>
      <c r="K4" s="193"/>
      <c r="L4" s="193"/>
      <c r="M4" s="193"/>
      <c r="N4" s="193"/>
      <c r="O4" s="212"/>
      <c r="S4" s="264"/>
      <c r="T4" s="265"/>
    </row>
    <row r="5" spans="2:20" ht="12.6">
      <c r="B5" s="210"/>
      <c r="C5" s="13" t="s">
        <v>2870</v>
      </c>
      <c r="D5" s="211"/>
      <c r="E5" s="193"/>
      <c r="F5" s="193"/>
      <c r="G5" s="193"/>
      <c r="H5" s="193"/>
      <c r="I5" s="193"/>
      <c r="J5" s="193"/>
      <c r="K5" s="193"/>
      <c r="L5" s="193"/>
      <c r="M5" s="193"/>
      <c r="N5" s="193"/>
      <c r="O5" s="212"/>
      <c r="S5" s="264"/>
      <c r="T5" s="265"/>
    </row>
    <row r="6" spans="2:20" ht="12.6">
      <c r="B6" s="210"/>
      <c r="C6" s="193"/>
      <c r="D6" s="211"/>
      <c r="E6" s="193"/>
      <c r="F6" s="193"/>
      <c r="G6" s="193"/>
      <c r="H6" s="193"/>
      <c r="I6" s="193"/>
      <c r="J6" s="193"/>
      <c r="K6" s="193"/>
      <c r="L6" s="193"/>
      <c r="M6" s="193"/>
      <c r="N6" s="193"/>
      <c r="O6" s="212"/>
      <c r="S6" s="264"/>
      <c r="T6" s="265"/>
    </row>
    <row r="7" spans="2:20">
      <c r="B7" s="213"/>
      <c r="C7" s="214" t="s">
        <v>2871</v>
      </c>
      <c r="D7" s="214" t="s">
        <v>2872</v>
      </c>
      <c r="E7" s="215" t="s">
        <v>80</v>
      </c>
      <c r="F7" s="215" t="s">
        <v>81</v>
      </c>
      <c r="G7" s="215" t="s">
        <v>82</v>
      </c>
      <c r="H7" s="215" t="s">
        <v>83</v>
      </c>
      <c r="I7" s="215" t="s">
        <v>84</v>
      </c>
      <c r="J7" s="215" t="s">
        <v>85</v>
      </c>
      <c r="K7" s="215" t="s">
        <v>86</v>
      </c>
      <c r="L7" s="215" t="s">
        <v>87</v>
      </c>
      <c r="M7" s="215" t="s">
        <v>88</v>
      </c>
      <c r="N7" s="215" t="s">
        <v>89</v>
      </c>
      <c r="O7" s="216"/>
      <c r="S7" s="264"/>
      <c r="T7" s="265"/>
    </row>
    <row r="8" spans="2:20">
      <c r="B8" s="213"/>
      <c r="C8" s="218" t="s">
        <v>2873</v>
      </c>
      <c r="D8" s="219" t="s">
        <v>2874</v>
      </c>
      <c r="E8" s="219">
        <v>200</v>
      </c>
      <c r="F8" s="220"/>
      <c r="G8" s="220"/>
      <c r="H8" s="220"/>
      <c r="I8" s="220"/>
      <c r="J8" s="220"/>
      <c r="K8" s="220"/>
      <c r="L8" s="220"/>
      <c r="M8" s="220"/>
      <c r="N8" s="220"/>
      <c r="O8" s="216"/>
      <c r="S8" s="264"/>
      <c r="T8" s="265"/>
    </row>
    <row r="9" spans="2:20">
      <c r="B9" s="213"/>
      <c r="C9" s="218" t="s">
        <v>2875</v>
      </c>
      <c r="D9" s="219" t="s">
        <v>2876</v>
      </c>
      <c r="E9" s="219">
        <v>225</v>
      </c>
      <c r="F9" s="219">
        <v>200</v>
      </c>
      <c r="G9" s="220"/>
      <c r="H9" s="220"/>
      <c r="I9" s="220"/>
      <c r="J9" s="220"/>
      <c r="K9" s="220"/>
      <c r="L9" s="220"/>
      <c r="M9" s="220"/>
      <c r="N9" s="220"/>
      <c r="O9" s="216"/>
      <c r="S9" s="264"/>
      <c r="T9" s="265"/>
    </row>
    <row r="10" spans="2:20">
      <c r="B10" s="217"/>
      <c r="C10" s="218"/>
      <c r="D10" s="219" t="s">
        <v>2877</v>
      </c>
      <c r="E10" s="219">
        <v>250</v>
      </c>
      <c r="F10" s="219">
        <v>225</v>
      </c>
      <c r="G10" s="219">
        <v>200</v>
      </c>
      <c r="H10" s="220"/>
      <c r="I10" s="220"/>
      <c r="J10" s="220"/>
      <c r="K10" s="220"/>
      <c r="L10" s="220"/>
      <c r="M10" s="220"/>
      <c r="N10" s="220"/>
      <c r="O10" s="212"/>
      <c r="S10" s="264"/>
      <c r="T10" s="265"/>
    </row>
    <row r="11" spans="2:20">
      <c r="B11" s="217"/>
      <c r="C11" s="218"/>
      <c r="D11" s="219" t="s">
        <v>2878</v>
      </c>
      <c r="E11" s="219">
        <v>275</v>
      </c>
      <c r="F11" s="219">
        <v>250</v>
      </c>
      <c r="G11" s="219">
        <v>225</v>
      </c>
      <c r="H11" s="219">
        <v>200</v>
      </c>
      <c r="I11" s="220"/>
      <c r="J11" s="220"/>
      <c r="K11" s="220"/>
      <c r="L11" s="220"/>
      <c r="M11" s="220"/>
      <c r="N11" s="220"/>
      <c r="O11" s="212"/>
    </row>
    <row r="12" spans="2:20">
      <c r="B12" s="217"/>
      <c r="C12" s="218" t="s">
        <v>2879</v>
      </c>
      <c r="D12" s="219" t="s">
        <v>2880</v>
      </c>
      <c r="E12" s="219">
        <v>300</v>
      </c>
      <c r="F12" s="219">
        <v>275</v>
      </c>
      <c r="G12" s="219">
        <v>250</v>
      </c>
      <c r="H12" s="219">
        <v>225</v>
      </c>
      <c r="I12" s="219">
        <v>200</v>
      </c>
      <c r="J12" s="220"/>
      <c r="K12" s="220"/>
      <c r="L12" s="220"/>
      <c r="M12" s="220"/>
      <c r="N12" s="220"/>
      <c r="O12" s="212"/>
    </row>
    <row r="13" spans="2:20">
      <c r="B13" s="217"/>
      <c r="C13" s="218"/>
      <c r="D13" s="219" t="s">
        <v>2881</v>
      </c>
      <c r="E13" s="219">
        <v>325</v>
      </c>
      <c r="F13" s="219">
        <v>300</v>
      </c>
      <c r="G13" s="219">
        <v>275</v>
      </c>
      <c r="H13" s="219">
        <v>250</v>
      </c>
      <c r="I13" s="219">
        <v>225</v>
      </c>
      <c r="J13" s="219">
        <v>200</v>
      </c>
      <c r="K13" s="220"/>
      <c r="L13" s="220"/>
      <c r="M13" s="220"/>
      <c r="N13" s="220"/>
      <c r="O13" s="212"/>
    </row>
    <row r="14" spans="2:20">
      <c r="B14" s="217"/>
      <c r="C14" s="218"/>
      <c r="D14" s="219" t="s">
        <v>2882</v>
      </c>
      <c r="E14" s="219">
        <v>350</v>
      </c>
      <c r="F14" s="219">
        <v>325</v>
      </c>
      <c r="G14" s="219">
        <v>300</v>
      </c>
      <c r="H14" s="219">
        <v>275</v>
      </c>
      <c r="I14" s="219">
        <v>250</v>
      </c>
      <c r="J14" s="219">
        <v>225</v>
      </c>
      <c r="K14" s="219">
        <v>200</v>
      </c>
      <c r="L14" s="220"/>
      <c r="M14" s="220"/>
      <c r="N14" s="220"/>
      <c r="O14" s="212"/>
    </row>
    <row r="15" spans="2:20">
      <c r="B15" s="217"/>
      <c r="C15" s="218" t="s">
        <v>2883</v>
      </c>
      <c r="D15" s="219" t="s">
        <v>2884</v>
      </c>
      <c r="E15" s="219">
        <v>375</v>
      </c>
      <c r="F15" s="219">
        <v>350</v>
      </c>
      <c r="G15" s="219">
        <v>325</v>
      </c>
      <c r="H15" s="219">
        <v>300</v>
      </c>
      <c r="I15" s="219">
        <v>275</v>
      </c>
      <c r="J15" s="219">
        <v>250</v>
      </c>
      <c r="K15" s="219">
        <v>225</v>
      </c>
      <c r="L15" s="219">
        <v>200</v>
      </c>
      <c r="M15" s="220"/>
      <c r="N15" s="220"/>
      <c r="O15" s="212"/>
    </row>
    <row r="16" spans="2:20">
      <c r="B16" s="217"/>
      <c r="C16" s="218" t="s">
        <v>2885</v>
      </c>
      <c r="D16" s="219" t="s">
        <v>2886</v>
      </c>
      <c r="E16" s="219">
        <v>400</v>
      </c>
      <c r="F16" s="219">
        <v>375</v>
      </c>
      <c r="G16" s="219">
        <v>350</v>
      </c>
      <c r="H16" s="219">
        <v>325</v>
      </c>
      <c r="I16" s="219">
        <v>300</v>
      </c>
      <c r="J16" s="219">
        <v>275</v>
      </c>
      <c r="K16" s="219">
        <v>250</v>
      </c>
      <c r="L16" s="219">
        <v>225</v>
      </c>
      <c r="M16" s="219">
        <v>200</v>
      </c>
      <c r="N16" s="220"/>
      <c r="O16" s="212"/>
    </row>
    <row r="17" spans="2:15">
      <c r="B17" s="217"/>
      <c r="C17" s="193" t="s">
        <v>2887</v>
      </c>
      <c r="D17" s="221"/>
      <c r="E17" s="221"/>
      <c r="F17" s="221"/>
      <c r="G17" s="221"/>
      <c r="H17" s="221"/>
      <c r="I17" s="221"/>
      <c r="J17" s="221"/>
      <c r="K17" s="221"/>
      <c r="L17" s="221"/>
      <c r="M17" s="221"/>
      <c r="N17" s="221"/>
      <c r="O17" s="212"/>
    </row>
    <row r="18" spans="2:15" ht="12.6" thickBot="1">
      <c r="B18" s="222"/>
      <c r="C18" s="223"/>
      <c r="D18" s="223"/>
      <c r="E18" s="223"/>
      <c r="F18" s="223"/>
      <c r="G18" s="223"/>
      <c r="H18" s="223"/>
      <c r="I18" s="223"/>
      <c r="J18" s="223"/>
      <c r="K18" s="223"/>
      <c r="L18" s="223"/>
      <c r="M18" s="223"/>
      <c r="N18" s="223"/>
      <c r="O18" s="224"/>
    </row>
    <row r="20" spans="2:15" ht="12.6" thickBot="1"/>
    <row r="21" spans="2:15">
      <c r="B21" s="204"/>
      <c r="C21" s="205"/>
      <c r="D21" s="205"/>
      <c r="E21" s="206"/>
      <c r="F21" s="206"/>
      <c r="G21" s="206"/>
      <c r="H21" s="206"/>
      <c r="I21" s="206"/>
      <c r="J21" s="206"/>
      <c r="K21" s="206"/>
      <c r="L21" s="207"/>
      <c r="M21" s="208"/>
      <c r="N21" s="206"/>
      <c r="O21" s="209"/>
    </row>
    <row r="22" spans="2:15" ht="12.6">
      <c r="B22" s="210"/>
      <c r="C22" s="13" t="s">
        <v>2869</v>
      </c>
      <c r="D22" s="211"/>
      <c r="E22" s="193"/>
      <c r="F22" s="193"/>
      <c r="G22" s="193"/>
      <c r="H22" s="193"/>
      <c r="I22" s="193"/>
      <c r="J22" s="193"/>
      <c r="K22" s="193"/>
      <c r="L22" s="193"/>
      <c r="M22" s="193"/>
      <c r="N22" s="193"/>
      <c r="O22" s="212"/>
    </row>
    <row r="23" spans="2:15" ht="12.6">
      <c r="B23" s="210"/>
      <c r="C23" s="13" t="s">
        <v>2888</v>
      </c>
      <c r="D23" s="211"/>
      <c r="E23" s="193"/>
      <c r="F23" s="193"/>
      <c r="G23" s="193"/>
      <c r="H23" s="193"/>
      <c r="I23" s="193"/>
      <c r="J23" s="193"/>
      <c r="K23" s="193"/>
      <c r="L23" s="193"/>
      <c r="M23" s="193"/>
      <c r="N23" s="193"/>
      <c r="O23" s="212"/>
    </row>
    <row r="24" spans="2:15" ht="12.6">
      <c r="B24" s="210"/>
      <c r="C24" s="193"/>
      <c r="D24" s="211"/>
      <c r="E24" s="193"/>
      <c r="F24" s="193"/>
      <c r="G24" s="193"/>
      <c r="H24" s="193"/>
      <c r="I24" s="193"/>
      <c r="J24" s="193"/>
      <c r="K24" s="193"/>
      <c r="L24" s="193"/>
      <c r="M24" s="193"/>
      <c r="N24" s="193"/>
      <c r="O24" s="212"/>
    </row>
    <row r="25" spans="2:15">
      <c r="B25" s="213"/>
      <c r="C25" s="214" t="s">
        <v>2871</v>
      </c>
      <c r="D25" s="214" t="s">
        <v>2872</v>
      </c>
      <c r="E25" s="215" t="s">
        <v>80</v>
      </c>
      <c r="F25" s="215" t="s">
        <v>81</v>
      </c>
      <c r="G25" s="215" t="s">
        <v>82</v>
      </c>
      <c r="H25" s="215" t="s">
        <v>83</v>
      </c>
      <c r="I25" s="215" t="s">
        <v>84</v>
      </c>
      <c r="J25" s="215" t="s">
        <v>85</v>
      </c>
      <c r="K25" s="215" t="s">
        <v>86</v>
      </c>
      <c r="L25" s="215" t="s">
        <v>87</v>
      </c>
      <c r="M25" s="215" t="s">
        <v>88</v>
      </c>
      <c r="N25" s="215" t="s">
        <v>89</v>
      </c>
      <c r="O25" s="216"/>
    </row>
    <row r="26" spans="2:15">
      <c r="B26" s="217"/>
      <c r="C26" s="218" t="s">
        <v>2889</v>
      </c>
      <c r="D26" s="219" t="s">
        <v>2890</v>
      </c>
      <c r="E26" s="219">
        <v>200</v>
      </c>
      <c r="F26" s="220"/>
      <c r="G26" s="220"/>
      <c r="H26" s="220"/>
      <c r="I26" s="220"/>
      <c r="J26" s="220"/>
      <c r="K26" s="220"/>
      <c r="L26" s="220"/>
      <c r="M26" s="220"/>
      <c r="N26" s="220"/>
      <c r="O26" s="212"/>
    </row>
    <row r="27" spans="2:15">
      <c r="B27" s="217"/>
      <c r="C27" s="218"/>
      <c r="D27" s="219" t="s">
        <v>2891</v>
      </c>
      <c r="E27" s="219">
        <v>250</v>
      </c>
      <c r="F27" s="219">
        <v>200</v>
      </c>
      <c r="G27" s="220"/>
      <c r="H27" s="220"/>
      <c r="I27" s="220"/>
      <c r="J27" s="220"/>
      <c r="K27" s="220"/>
      <c r="L27" s="220"/>
      <c r="M27" s="220"/>
      <c r="N27" s="220"/>
      <c r="O27" s="212"/>
    </row>
    <row r="28" spans="2:15">
      <c r="B28" s="217"/>
      <c r="C28" s="218" t="s">
        <v>2879</v>
      </c>
      <c r="D28" s="219" t="s">
        <v>2892</v>
      </c>
      <c r="E28" s="219">
        <v>300</v>
      </c>
      <c r="F28" s="219">
        <v>250</v>
      </c>
      <c r="G28" s="219">
        <v>200</v>
      </c>
      <c r="H28" s="220"/>
      <c r="I28" s="220"/>
      <c r="J28" s="220"/>
      <c r="K28" s="220"/>
      <c r="L28" s="220"/>
      <c r="M28" s="220"/>
      <c r="N28" s="220"/>
      <c r="O28" s="212"/>
    </row>
    <row r="29" spans="2:15">
      <c r="B29" s="217"/>
      <c r="C29" s="218" t="s">
        <v>2883</v>
      </c>
      <c r="D29" s="219" t="s">
        <v>2893</v>
      </c>
      <c r="E29" s="219">
        <v>350</v>
      </c>
      <c r="F29" s="219">
        <v>300</v>
      </c>
      <c r="G29" s="219">
        <v>250</v>
      </c>
      <c r="H29" s="219">
        <v>200</v>
      </c>
      <c r="I29" s="220"/>
      <c r="J29" s="220"/>
      <c r="K29" s="220"/>
      <c r="L29" s="220"/>
      <c r="M29" s="220"/>
      <c r="N29" s="220"/>
      <c r="O29" s="212"/>
    </row>
    <row r="30" spans="2:15">
      <c r="B30" s="217"/>
      <c r="C30" s="218" t="s">
        <v>2885</v>
      </c>
      <c r="D30" s="219" t="s">
        <v>2894</v>
      </c>
      <c r="E30" s="219">
        <v>400</v>
      </c>
      <c r="F30" s="219">
        <v>350</v>
      </c>
      <c r="G30" s="219">
        <v>300</v>
      </c>
      <c r="H30" s="219">
        <v>250</v>
      </c>
      <c r="I30" s="219">
        <v>200</v>
      </c>
      <c r="J30" s="220"/>
      <c r="K30" s="220"/>
      <c r="L30" s="220"/>
      <c r="M30" s="220"/>
      <c r="N30" s="220"/>
      <c r="O30" s="212"/>
    </row>
    <row r="31" spans="2:15">
      <c r="B31" s="217"/>
      <c r="C31" s="193" t="s">
        <v>2887</v>
      </c>
      <c r="D31" s="221"/>
      <c r="E31" s="221"/>
      <c r="F31" s="221"/>
      <c r="G31" s="221"/>
      <c r="H31" s="221"/>
      <c r="I31" s="221"/>
      <c r="J31" s="221"/>
      <c r="K31" s="221"/>
      <c r="L31" s="221"/>
      <c r="M31" s="221"/>
      <c r="N31" s="221"/>
      <c r="O31" s="212"/>
    </row>
    <row r="32" spans="2:15" ht="12.6" thickBot="1">
      <c r="B32" s="222"/>
      <c r="C32" s="223"/>
      <c r="D32" s="223"/>
      <c r="E32" s="223"/>
      <c r="F32" s="223"/>
      <c r="G32" s="223"/>
      <c r="H32" s="223"/>
      <c r="I32" s="223"/>
      <c r="J32" s="223"/>
      <c r="K32" s="223"/>
      <c r="L32" s="223"/>
      <c r="M32" s="223"/>
      <c r="N32" s="223"/>
      <c r="O32" s="224"/>
    </row>
    <row r="34" spans="2:19" ht="12.6" thickBot="1"/>
    <row r="35" spans="2:19">
      <c r="B35" s="204"/>
      <c r="C35" s="205"/>
      <c r="D35" s="205"/>
      <c r="E35" s="206"/>
      <c r="F35" s="206"/>
      <c r="G35" s="206"/>
      <c r="H35" s="206"/>
      <c r="I35" s="206"/>
      <c r="J35" s="206"/>
      <c r="K35" s="206"/>
      <c r="L35" s="207"/>
      <c r="M35" s="208"/>
      <c r="N35" s="206"/>
      <c r="O35" s="209"/>
    </row>
    <row r="36" spans="2:19" ht="12.6">
      <c r="B36" s="210"/>
      <c r="C36" s="13" t="s">
        <v>2869</v>
      </c>
      <c r="D36" s="211"/>
      <c r="E36" s="193"/>
      <c r="F36" s="193"/>
      <c r="G36" s="193"/>
      <c r="H36" s="193"/>
      <c r="I36" s="193"/>
      <c r="J36" s="193"/>
      <c r="K36" s="193"/>
      <c r="L36" s="193"/>
      <c r="M36" s="193"/>
      <c r="N36" s="193"/>
      <c r="O36" s="212"/>
      <c r="S36" s="263" t="s">
        <v>78</v>
      </c>
    </row>
    <row r="37" spans="2:19" ht="12.6">
      <c r="B37" s="210"/>
      <c r="C37" s="13" t="s">
        <v>2895</v>
      </c>
      <c r="D37" s="211"/>
      <c r="E37" s="193"/>
      <c r="F37" s="193"/>
      <c r="G37" s="193"/>
      <c r="H37" s="193"/>
      <c r="I37" s="193"/>
      <c r="J37" s="193"/>
      <c r="K37" s="193"/>
      <c r="L37" s="193"/>
      <c r="M37" s="193"/>
      <c r="N37" s="193"/>
      <c r="O37" s="212"/>
    </row>
    <row r="38" spans="2:19" ht="12.6">
      <c r="B38" s="210"/>
      <c r="C38" s="193"/>
      <c r="D38" s="211"/>
      <c r="E38" s="193"/>
      <c r="F38" s="193"/>
      <c r="G38" s="193"/>
      <c r="H38" s="193"/>
      <c r="I38" s="193"/>
      <c r="J38" s="193"/>
      <c r="K38" s="193"/>
      <c r="L38" s="193"/>
      <c r="M38" s="193"/>
      <c r="N38" s="193"/>
      <c r="O38" s="212"/>
    </row>
    <row r="39" spans="2:19">
      <c r="B39" s="213"/>
      <c r="C39" s="214" t="s">
        <v>2896</v>
      </c>
      <c r="D39" s="214" t="s">
        <v>2872</v>
      </c>
      <c r="E39" s="215" t="s">
        <v>80</v>
      </c>
      <c r="F39" s="215" t="s">
        <v>81</v>
      </c>
      <c r="G39" s="215" t="s">
        <v>82</v>
      </c>
      <c r="H39" s="215" t="s">
        <v>83</v>
      </c>
      <c r="I39" s="215" t="s">
        <v>84</v>
      </c>
      <c r="J39" s="215" t="s">
        <v>85</v>
      </c>
      <c r="K39" s="215" t="s">
        <v>86</v>
      </c>
      <c r="L39" s="215" t="s">
        <v>87</v>
      </c>
      <c r="M39" s="215" t="s">
        <v>88</v>
      </c>
      <c r="N39" s="215" t="s">
        <v>89</v>
      </c>
      <c r="O39" s="216"/>
    </row>
    <row r="40" spans="2:19">
      <c r="B40" s="217"/>
      <c r="C40" s="218" t="s">
        <v>2897</v>
      </c>
      <c r="D40" s="219" t="s">
        <v>2898</v>
      </c>
      <c r="E40" s="219">
        <v>200</v>
      </c>
      <c r="F40" s="220"/>
      <c r="G40" s="220"/>
      <c r="H40" s="220"/>
      <c r="I40" s="220"/>
      <c r="J40" s="220"/>
      <c r="K40" s="220"/>
      <c r="L40" s="220"/>
      <c r="M40" s="220"/>
      <c r="N40" s="220"/>
      <c r="O40" s="212"/>
    </row>
    <row r="41" spans="2:19">
      <c r="B41" s="217"/>
      <c r="C41" s="193" t="s">
        <v>2887</v>
      </c>
      <c r="D41" s="221"/>
      <c r="E41" s="221"/>
      <c r="F41" s="221"/>
      <c r="G41" s="221"/>
      <c r="H41" s="221"/>
      <c r="I41" s="221"/>
      <c r="J41" s="221"/>
      <c r="K41" s="221"/>
      <c r="L41" s="221"/>
      <c r="M41" s="221"/>
      <c r="N41" s="221"/>
      <c r="O41" s="212"/>
    </row>
    <row r="42" spans="2:19" ht="12.6" thickBot="1">
      <c r="B42" s="222"/>
      <c r="C42" s="223"/>
      <c r="D42" s="223"/>
      <c r="E42" s="223"/>
      <c r="F42" s="223"/>
      <c r="G42" s="223"/>
      <c r="H42" s="223"/>
      <c r="I42" s="223"/>
      <c r="J42" s="223"/>
      <c r="K42" s="223"/>
      <c r="L42" s="223"/>
      <c r="M42" s="223"/>
      <c r="N42" s="223"/>
      <c r="O42" s="224"/>
    </row>
    <row r="43" spans="2:19">
      <c r="S43" s="263" t="s">
        <v>78</v>
      </c>
    </row>
  </sheetData>
  <sheetProtection algorithmName="SHA-512" hashValue="w/tysvdPrf6kq0Hsn0G6+bIza6H1gjOSRH3MnS2Jo6aNL3j1t0fDfAWvioCW2T7WrR3yse5VQEvtP9Z8JbYE9A==" saltValue="+bUv29TWOYEct9WCLrv04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38E6F28A472C43A12F9639A67F2CAD" ma:contentTypeVersion="16" ma:contentTypeDescription="Create a new document." ma:contentTypeScope="" ma:versionID="3d12123dda6e142bd72f27f375f0433c">
  <xsd:schema xmlns:xsd="http://www.w3.org/2001/XMLSchema" xmlns:xs="http://www.w3.org/2001/XMLSchema" xmlns:p="http://schemas.microsoft.com/office/2006/metadata/properties" xmlns:ns2="d29a8555-db37-4257-91ea-e6d336cdedf2" xmlns:ns3="15d0f13b-79c8-44f8-968f-5ca1bfce9dd2" targetNamespace="http://schemas.microsoft.com/office/2006/metadata/properties" ma:root="true" ma:fieldsID="2db4a1066d98361a46657f0de71bc610" ns2:_="" ns3:_="">
    <xsd:import namespace="d29a8555-db37-4257-91ea-e6d336cdedf2"/>
    <xsd:import namespace="15d0f13b-79c8-44f8-968f-5ca1bfce9dd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0f13b-79c8-44f8-968f-5ca1bfce9d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d0f13b-79c8-44f8-968f-5ca1bfce9dd2">
      <Terms xmlns="http://schemas.microsoft.com/office/infopath/2007/PartnerControls"/>
    </lcf76f155ced4ddcb4097134ff3c332f>
    <TaxCatchAll xmlns="d29a8555-db37-4257-91ea-e6d336cdedf2" xsi:nil="true"/>
  </documentManagement>
</p:properties>
</file>

<file path=customXml/itemProps1.xml><?xml version="1.0" encoding="utf-8"?>
<ds:datastoreItem xmlns:ds="http://schemas.openxmlformats.org/officeDocument/2006/customXml" ds:itemID="{1FD495D1-5374-4BA2-9C9B-B207BA5FAFEC}"/>
</file>

<file path=customXml/itemProps2.xml><?xml version="1.0" encoding="utf-8"?>
<ds:datastoreItem xmlns:ds="http://schemas.openxmlformats.org/officeDocument/2006/customXml" ds:itemID="{7D566D25-356E-401D-BA4F-35051BEA8F7E}"/>
</file>

<file path=customXml/itemProps3.xml><?xml version="1.0" encoding="utf-8"?>
<ds:datastoreItem xmlns:ds="http://schemas.openxmlformats.org/officeDocument/2006/customXml" ds:itemID="{81B75539-F7B2-48E2-BC1E-D37680AB3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Romero-Gutierrez</dc:creator>
  <cp:keywords/>
  <dc:description/>
  <cp:lastModifiedBy/>
  <cp:revision/>
  <dcterms:created xsi:type="dcterms:W3CDTF">2026-01-22T15:11:27Z</dcterms:created>
  <dcterms:modified xsi:type="dcterms:W3CDTF">2026-02-17T21:08:21Z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0x010100FD38E6F28A472C43A12F9639A67F2CAD</vt:lpwstr>
  </property>
  <property fmtid="{D5CDD505-2E9C-101B-9397-08002B2CF9AE}" pid="3" name="MediaServiceImageTags">
    <vt:lpwstr/>
  </property>
</Properties>
</file>